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8265" yWindow="-165" windowWidth="10785" windowHeight="9240" tabRatio="763" firstSheet="19" activeTab="20"/>
  </bookViews>
  <sheets>
    <sheet name="13031-01" sheetId="29" r:id="rId1"/>
    <sheet name="FENO RESINAS, S.A. D" sheetId="60" r:id="rId2"/>
    <sheet name="COMERCIALIZADORA DE " sheetId="62" r:id="rId3"/>
    <sheet name="PRESFORZADOS MEXICAN" sheetId="61" r:id="rId4"/>
    <sheet name="MEXCOAT, S.A. DE C.V" sheetId="59" r:id="rId5"/>
    <sheet name="PRUP, S.A. DE C.V." sheetId="58" r:id="rId6"/>
    <sheet name="TEXTILES Y ACABADOS " sheetId="57" r:id="rId7"/>
    <sheet name="INDUSTRIAL DE ESPUMA" sheetId="56" r:id="rId8"/>
    <sheet name="NOBLE CHEM, S.A. DE " sheetId="55" r:id="rId9"/>
    <sheet name="TIZAYUCA TEXTIL VUVA" sheetId="54" r:id="rId10"/>
    <sheet name="PROTEXA RECUBRIMIENT" sheetId="53" r:id="rId11"/>
    <sheet name="FRITOS TOTIS, S.A. D" sheetId="52" r:id="rId12"/>
    <sheet name="PRODUCCION Y ESPECIA" sheetId="51" r:id="rId13"/>
    <sheet name="GRUPO ROMATEX DE MEX" sheetId="50" r:id="rId14"/>
    <sheet name="VALCHEM INDUSTRIAL, " sheetId="49" r:id="rId15"/>
    <sheet name="TEJIMAQ, S.A. DE C.V" sheetId="48" r:id="rId16"/>
    <sheet name="MOLIENDAS TIZAYUCA, " sheetId="47" r:id="rId17"/>
    <sheet name="TECAMAC INDUSTRIAL, " sheetId="46" r:id="rId18"/>
    <sheet name="ZINC Y SUS DERIVADOS" sheetId="45" r:id="rId19"/>
    <sheet name="IMPERQUIMIA SA DE CV" sheetId="44" r:id="rId20"/>
    <sheet name="Balance Volumetrico" sheetId="22" r:id="rId21"/>
  </sheets>
  <definedNames>
    <definedName name="Comercializadora">#REF!</definedName>
    <definedName name="Espumas">#REF!</definedName>
    <definedName name="FENO">#REF!</definedName>
    <definedName name="IMPERQUIMIA">#REF!</definedName>
    <definedName name="MEXCOAT">#REF!</definedName>
    <definedName name="MOLIENDAS">#REF!</definedName>
    <definedName name="PREMEX">#REF!</definedName>
    <definedName name="Print_Area" localSheetId="20">'Balance Volumetrico'!$A$1:$AQ$53</definedName>
    <definedName name="PROESA">#REF!</definedName>
    <definedName name="PRUP">#REF!</definedName>
    <definedName name="QUIMICA">#REF!</definedName>
    <definedName name="TECAMAC">#REF!</definedName>
    <definedName name="TEJIMAQ">#REF!</definedName>
    <definedName name="TEXSA">#REF!</definedName>
    <definedName name="Textiles">#REF!</definedName>
    <definedName name="TextilesROMATEX">#REF!</definedName>
    <definedName name="TOTIS">#REF!</definedName>
    <definedName name="Valchem">#REF!</definedName>
    <definedName name="VUVA">#REF!</definedName>
    <definedName name="ZINC">#REF!</definedName>
  </definedNames>
  <calcPr calcId="145621"/>
</workbook>
</file>

<file path=xl/calcChain.xml><?xml version="1.0" encoding="utf-8"?>
<calcChain xmlns="http://schemas.openxmlformats.org/spreadsheetml/2006/main">
  <c r="AJ50" i="22" l="1"/>
  <c r="AK12" i="22"/>
  <c r="AK13" i="22"/>
  <c r="AK14" i="22"/>
  <c r="AK15" i="22"/>
  <c r="AK16" i="22"/>
  <c r="AK17" i="22"/>
  <c r="AK18" i="22"/>
  <c r="AK19" i="22"/>
  <c r="AK20" i="22"/>
  <c r="AK21" i="22"/>
  <c r="AP21" i="22" s="1"/>
  <c r="AK22" i="22"/>
  <c r="AK23" i="22"/>
  <c r="AK24" i="22"/>
  <c r="AK25" i="22"/>
  <c r="AK26" i="22"/>
  <c r="AK27" i="22"/>
  <c r="AK28" i="22"/>
  <c r="AK29" i="22"/>
  <c r="AK30" i="22"/>
  <c r="AK31" i="22"/>
  <c r="AK32" i="22"/>
  <c r="AK33" i="22"/>
  <c r="AK34" i="22"/>
  <c r="AK35" i="22"/>
  <c r="AK36" i="22"/>
  <c r="AK37" i="22"/>
  <c r="AK38" i="22"/>
  <c r="AK39" i="22"/>
  <c r="AK40" i="22"/>
  <c r="AK41" i="22"/>
  <c r="AK11" i="22"/>
  <c r="AJ44" i="22"/>
  <c r="AI50" i="22"/>
  <c r="AI44" i="22"/>
  <c r="AH50" i="22"/>
  <c r="AG50" i="22"/>
  <c r="AH44" i="22"/>
  <c r="AG44" i="22"/>
  <c r="M38" i="62"/>
  <c r="L38" i="62"/>
  <c r="AG37" i="62"/>
  <c r="M37" i="62"/>
  <c r="M45" i="62" s="1"/>
  <c r="L37" i="62"/>
  <c r="L45" i="62"/>
  <c r="AG36" i="62"/>
  <c r="O36" i="62"/>
  <c r="O37" i="62" s="1"/>
  <c r="M36" i="62"/>
  <c r="L36" i="62"/>
  <c r="E36" i="62"/>
  <c r="AE34" i="62"/>
  <c r="AI34" i="62"/>
  <c r="AL33" i="62"/>
  <c r="AE33" i="62"/>
  <c r="AI33" i="62" s="1"/>
  <c r="V33" i="62"/>
  <c r="W33" i="62"/>
  <c r="S33" i="62"/>
  <c r="Z33" i="62" s="1"/>
  <c r="P33" i="62"/>
  <c r="AL32" i="62"/>
  <c r="AE32" i="62"/>
  <c r="AI32" i="62" s="1"/>
  <c r="AJ32" i="62" s="1"/>
  <c r="V32" i="62"/>
  <c r="W32" i="62" s="1"/>
  <c r="S32" i="62"/>
  <c r="Z32" i="62" s="1"/>
  <c r="P32" i="62"/>
  <c r="AL31" i="62"/>
  <c r="AE31" i="62"/>
  <c r="AI31" i="62"/>
  <c r="AJ31" i="62" s="1"/>
  <c r="V31" i="62"/>
  <c r="W31" i="62"/>
  <c r="S31" i="62"/>
  <c r="P31" i="62"/>
  <c r="AL30" i="62"/>
  <c r="AE30" i="62"/>
  <c r="AI30" i="62" s="1"/>
  <c r="AJ30" i="62" s="1"/>
  <c r="V30" i="62"/>
  <c r="W30" i="62" s="1"/>
  <c r="S30" i="62"/>
  <c r="Z30" i="62" s="1"/>
  <c r="P30" i="62"/>
  <c r="AL29" i="62"/>
  <c r="AE29" i="62"/>
  <c r="AI29" i="62"/>
  <c r="AJ29" i="62" s="1"/>
  <c r="V29" i="62"/>
  <c r="W29" i="62"/>
  <c r="S29" i="62"/>
  <c r="Z29" i="62" s="1"/>
  <c r="P29" i="62"/>
  <c r="AL28" i="62"/>
  <c r="AE28" i="62"/>
  <c r="AI28" i="62" s="1"/>
  <c r="AJ28" i="62" s="1"/>
  <c r="V28" i="62"/>
  <c r="W28" i="62" s="1"/>
  <c r="S28" i="62"/>
  <c r="Z28" i="62" s="1"/>
  <c r="P28" i="62"/>
  <c r="AL27" i="62"/>
  <c r="AE27" i="62"/>
  <c r="AI27" i="62"/>
  <c r="AJ27" i="62" s="1"/>
  <c r="V27" i="62"/>
  <c r="W27" i="62"/>
  <c r="S27" i="62"/>
  <c r="P27" i="62"/>
  <c r="AL26" i="62"/>
  <c r="AE26" i="62"/>
  <c r="AI26" i="62" s="1"/>
  <c r="AJ26" i="62" s="1"/>
  <c r="V26" i="62"/>
  <c r="W26" i="62" s="1"/>
  <c r="S26" i="62"/>
  <c r="Z26" i="62" s="1"/>
  <c r="P26" i="62"/>
  <c r="AL25" i="62"/>
  <c r="AE25" i="62"/>
  <c r="AI25" i="62"/>
  <c r="V25" i="62"/>
  <c r="W25" i="62" s="1"/>
  <c r="S25" i="62"/>
  <c r="R25" i="62" s="1"/>
  <c r="T25" i="62" s="1"/>
  <c r="AA25" i="62" s="1"/>
  <c r="P25" i="62"/>
  <c r="AL24" i="62"/>
  <c r="AE24" i="62"/>
  <c r="AI24" i="62" s="1"/>
  <c r="AJ24" i="62" s="1"/>
  <c r="V24" i="62"/>
  <c r="W24" i="62" s="1"/>
  <c r="S24" i="62"/>
  <c r="Z24" i="62" s="1"/>
  <c r="P24" i="62"/>
  <c r="AL23" i="62"/>
  <c r="AE23" i="62"/>
  <c r="AI23" i="62"/>
  <c r="AJ23" i="62" s="1"/>
  <c r="V23" i="62"/>
  <c r="W23" i="62" s="1"/>
  <c r="S23" i="62"/>
  <c r="P23" i="62"/>
  <c r="AL22" i="62"/>
  <c r="AE22" i="62"/>
  <c r="AI22" i="62" s="1"/>
  <c r="AJ22" i="62" s="1"/>
  <c r="V22" i="62"/>
  <c r="W22" i="62" s="1"/>
  <c r="S22" i="62"/>
  <c r="Z22" i="62" s="1"/>
  <c r="P22" i="62"/>
  <c r="AL21" i="62"/>
  <c r="AE21" i="62"/>
  <c r="AI21" i="62"/>
  <c r="AJ21" i="62" s="1"/>
  <c r="V21" i="62"/>
  <c r="W21" i="62" s="1"/>
  <c r="S21" i="62"/>
  <c r="R21" i="62" s="1"/>
  <c r="T21" i="62" s="1"/>
  <c r="AA21" i="62" s="1"/>
  <c r="P21" i="62"/>
  <c r="AL20" i="62"/>
  <c r="AE20" i="62"/>
  <c r="AI20" i="62" s="1"/>
  <c r="AJ20" i="62" s="1"/>
  <c r="V20" i="62"/>
  <c r="W20" i="62" s="1"/>
  <c r="S20" i="62"/>
  <c r="Z20" i="62" s="1"/>
  <c r="P20" i="62"/>
  <c r="AL19" i="62"/>
  <c r="AE19" i="62"/>
  <c r="AI19" i="62"/>
  <c r="AJ19" i="62" s="1"/>
  <c r="V19" i="62"/>
  <c r="W19" i="62" s="1"/>
  <c r="S19" i="62"/>
  <c r="R19" i="62" s="1"/>
  <c r="T19" i="62" s="1"/>
  <c r="AA19" i="62" s="1"/>
  <c r="P19" i="62"/>
  <c r="AL18" i="62"/>
  <c r="AE18" i="62"/>
  <c r="AI18" i="62" s="1"/>
  <c r="AJ18" i="62" s="1"/>
  <c r="V18" i="62"/>
  <c r="W18" i="62" s="1"/>
  <c r="S18" i="62"/>
  <c r="P18" i="62"/>
  <c r="AL17" i="62"/>
  <c r="AE17" i="62"/>
  <c r="AI17" i="62"/>
  <c r="AJ17" i="62" s="1"/>
  <c r="V17" i="62"/>
  <c r="W17" i="62" s="1"/>
  <c r="S17" i="62"/>
  <c r="R17" i="62" s="1"/>
  <c r="T17" i="62" s="1"/>
  <c r="AA17" i="62" s="1"/>
  <c r="P17" i="62"/>
  <c r="AL16" i="62"/>
  <c r="AE16" i="62"/>
  <c r="AI16" i="62" s="1"/>
  <c r="AJ16" i="62" s="1"/>
  <c r="V16" i="62"/>
  <c r="W16" i="62" s="1"/>
  <c r="S16" i="62"/>
  <c r="Z16" i="62" s="1"/>
  <c r="P16" i="62"/>
  <c r="AL15" i="62"/>
  <c r="AE15" i="62"/>
  <c r="AI15" i="62"/>
  <c r="AJ15" i="62" s="1"/>
  <c r="V15" i="62"/>
  <c r="W15" i="62" s="1"/>
  <c r="W36" i="62" s="1"/>
  <c r="S15" i="62"/>
  <c r="P15" i="62"/>
  <c r="AL14" i="62"/>
  <c r="AE14" i="62"/>
  <c r="AI14" i="62" s="1"/>
  <c r="AJ14" i="62" s="1"/>
  <c r="V14" i="62"/>
  <c r="W14" i="62" s="1"/>
  <c r="S14" i="62"/>
  <c r="Z14" i="62" s="1"/>
  <c r="P14" i="62"/>
  <c r="AL13" i="62"/>
  <c r="AE13" i="62"/>
  <c r="AI13" i="62"/>
  <c r="AJ13" i="62" s="1"/>
  <c r="V13" i="62"/>
  <c r="W13" i="62"/>
  <c r="S13" i="62"/>
  <c r="P13" i="62"/>
  <c r="AL12" i="62"/>
  <c r="AE12" i="62"/>
  <c r="AI12" i="62" s="1"/>
  <c r="AJ12" i="62" s="1"/>
  <c r="V12" i="62"/>
  <c r="W12" i="62" s="1"/>
  <c r="S12" i="62"/>
  <c r="Z12" i="62" s="1"/>
  <c r="P12" i="62"/>
  <c r="AL11" i="62"/>
  <c r="AE11" i="62"/>
  <c r="AI11" i="62"/>
  <c r="AJ11" i="62" s="1"/>
  <c r="V11" i="62"/>
  <c r="W11" i="62"/>
  <c r="S11" i="62"/>
  <c r="P11" i="62"/>
  <c r="AL10" i="62"/>
  <c r="AE10" i="62"/>
  <c r="AI10" i="62" s="1"/>
  <c r="AJ10" i="62" s="1"/>
  <c r="V10" i="62"/>
  <c r="W10" i="62" s="1"/>
  <c r="S10" i="62"/>
  <c r="Z10" i="62" s="1"/>
  <c r="P10" i="62"/>
  <c r="AL9" i="62"/>
  <c r="AE9" i="62"/>
  <c r="AI9" i="62"/>
  <c r="AJ9" i="62" s="1"/>
  <c r="V9" i="62"/>
  <c r="W9" i="62"/>
  <c r="S9" i="62"/>
  <c r="Z9" i="62" s="1"/>
  <c r="P9" i="62"/>
  <c r="AL8" i="62"/>
  <c r="AI8" i="62"/>
  <c r="AJ8" i="62" s="1"/>
  <c r="AE8" i="62"/>
  <c r="V8" i="62"/>
  <c r="W8" i="62" s="1"/>
  <c r="S8" i="62"/>
  <c r="P8" i="62"/>
  <c r="AL7" i="62"/>
  <c r="AE7" i="62"/>
  <c r="AI7" i="62" s="1"/>
  <c r="AJ7" i="62" s="1"/>
  <c r="V7" i="62"/>
  <c r="W7" i="62" s="1"/>
  <c r="S7" i="62"/>
  <c r="R7" i="62" s="1"/>
  <c r="T7" i="62" s="1"/>
  <c r="AA7" i="62" s="1"/>
  <c r="P7" i="62"/>
  <c r="AL6" i="62"/>
  <c r="AE6" i="62"/>
  <c r="AI6" i="62"/>
  <c r="V6" i="62"/>
  <c r="W6" i="62"/>
  <c r="S6" i="62"/>
  <c r="R6" i="62" s="1"/>
  <c r="P6" i="62"/>
  <c r="AL5" i="62"/>
  <c r="AE5" i="62"/>
  <c r="AI5" i="62" s="1"/>
  <c r="AJ5" i="62" s="1"/>
  <c r="V5" i="62"/>
  <c r="W5" i="62" s="1"/>
  <c r="S5" i="62"/>
  <c r="P5" i="62"/>
  <c r="AL4" i="62"/>
  <c r="AE4" i="62"/>
  <c r="AI4" i="62"/>
  <c r="AJ4" i="62" s="1"/>
  <c r="V4" i="62"/>
  <c r="W4" i="62"/>
  <c r="S4" i="62"/>
  <c r="Z4" i="62" s="1"/>
  <c r="P4" i="62"/>
  <c r="AL3" i="62"/>
  <c r="AE3" i="62"/>
  <c r="AI3" i="62" s="1"/>
  <c r="AJ3" i="62" s="1"/>
  <c r="V3" i="62"/>
  <c r="W3" i="62" s="1"/>
  <c r="S3" i="62"/>
  <c r="Z3" i="62" s="1"/>
  <c r="P3" i="62"/>
  <c r="M38" i="61"/>
  <c r="L38" i="61"/>
  <c r="AG37" i="61"/>
  <c r="M37" i="61"/>
  <c r="M45" i="61"/>
  <c r="L37" i="61"/>
  <c r="L44" i="61"/>
  <c r="AG36" i="61"/>
  <c r="O36" i="61"/>
  <c r="O37" i="61" s="1"/>
  <c r="M36" i="61"/>
  <c r="L36" i="61"/>
  <c r="E36" i="61"/>
  <c r="AE34" i="61"/>
  <c r="AI34" i="61"/>
  <c r="AJ34" i="61" s="1"/>
  <c r="AL33" i="61"/>
  <c r="AE33" i="61"/>
  <c r="AI33" i="61" s="1"/>
  <c r="AJ33" i="61" s="1"/>
  <c r="V33" i="61"/>
  <c r="W33" i="61"/>
  <c r="S33" i="61"/>
  <c r="Z33" i="61" s="1"/>
  <c r="P33" i="61"/>
  <c r="AL32" i="61"/>
  <c r="AE32" i="61"/>
  <c r="AI32" i="61"/>
  <c r="V32" i="61"/>
  <c r="W32" i="61" s="1"/>
  <c r="S32" i="61"/>
  <c r="Z32" i="61" s="1"/>
  <c r="P32" i="61"/>
  <c r="AL31" i="61"/>
  <c r="AE31" i="61"/>
  <c r="AI31" i="61"/>
  <c r="V31" i="61"/>
  <c r="W31" i="61"/>
  <c r="S31" i="61"/>
  <c r="P31" i="61"/>
  <c r="AL30" i="61"/>
  <c r="AE30" i="61"/>
  <c r="AI30" i="61" s="1"/>
  <c r="V30" i="61"/>
  <c r="W30" i="61" s="1"/>
  <c r="S30" i="61"/>
  <c r="R30" i="61" s="1"/>
  <c r="T30" i="61" s="1"/>
  <c r="P30" i="61"/>
  <c r="AL29" i="61"/>
  <c r="AE29" i="61"/>
  <c r="AI29" i="61"/>
  <c r="V29" i="61"/>
  <c r="W29" i="61"/>
  <c r="S29" i="61"/>
  <c r="Z29" i="61" s="1"/>
  <c r="P29" i="61"/>
  <c r="AL28" i="61"/>
  <c r="AE28" i="61"/>
  <c r="AI28" i="61" s="1"/>
  <c r="V28" i="61"/>
  <c r="W28" i="61" s="1"/>
  <c r="S28" i="61"/>
  <c r="P28" i="61"/>
  <c r="AL27" i="61"/>
  <c r="AE27" i="61"/>
  <c r="AI27" i="61"/>
  <c r="V27" i="61"/>
  <c r="W27" i="61"/>
  <c r="S27" i="61"/>
  <c r="R27" i="61" s="1"/>
  <c r="P27" i="61"/>
  <c r="AL26" i="61"/>
  <c r="AE26" i="61"/>
  <c r="AI26" i="61" s="1"/>
  <c r="V26" i="61"/>
  <c r="W26" i="61" s="1"/>
  <c r="S26" i="61"/>
  <c r="R26" i="61" s="1"/>
  <c r="P26" i="61"/>
  <c r="AL25" i="61"/>
  <c r="AN25" i="61" s="1"/>
  <c r="AO25" i="61" s="1"/>
  <c r="AE25" i="61"/>
  <c r="AI25" i="61"/>
  <c r="V25" i="61"/>
  <c r="W25" i="61"/>
  <c r="S25" i="61"/>
  <c r="P25" i="61"/>
  <c r="AL24" i="61"/>
  <c r="AE24" i="61"/>
  <c r="AI24" i="61" s="1"/>
  <c r="AM23" i="61" s="1"/>
  <c r="AN23" i="61" s="1"/>
  <c r="AO23" i="61" s="1"/>
  <c r="V24" i="61"/>
  <c r="W24" i="61" s="1"/>
  <c r="S24" i="61"/>
  <c r="P24" i="61"/>
  <c r="AL23" i="61"/>
  <c r="AE23" i="61"/>
  <c r="AI23" i="61"/>
  <c r="V23" i="61"/>
  <c r="W23" i="61"/>
  <c r="S23" i="61"/>
  <c r="R23" i="61" s="1"/>
  <c r="P23" i="61"/>
  <c r="AL22" i="61"/>
  <c r="AE22" i="61"/>
  <c r="AI22" i="61" s="1"/>
  <c r="AM21" i="61" s="1"/>
  <c r="AN21" i="61" s="1"/>
  <c r="AO21" i="61" s="1"/>
  <c r="V22" i="61"/>
  <c r="W22" i="61" s="1"/>
  <c r="S22" i="61"/>
  <c r="P22" i="61"/>
  <c r="AL21" i="61"/>
  <c r="AE21" i="61"/>
  <c r="AI21" i="61" s="1"/>
  <c r="V21" i="61"/>
  <c r="W21" i="61"/>
  <c r="S21" i="61"/>
  <c r="Z21" i="61" s="1"/>
  <c r="P21" i="61"/>
  <c r="AL20" i="61"/>
  <c r="AE20" i="61"/>
  <c r="AI20" i="61" s="1"/>
  <c r="V20" i="61"/>
  <c r="W20" i="61" s="1"/>
  <c r="S20" i="61"/>
  <c r="P20" i="61"/>
  <c r="AL19" i="61"/>
  <c r="AE19" i="61"/>
  <c r="AI19" i="61" s="1"/>
  <c r="AM18" i="61" s="1"/>
  <c r="AN18" i="61" s="1"/>
  <c r="AO18" i="61" s="1"/>
  <c r="V19" i="61"/>
  <c r="W19" i="61"/>
  <c r="S19" i="61"/>
  <c r="P19" i="61"/>
  <c r="AL18" i="61"/>
  <c r="AE18" i="61"/>
  <c r="AI18" i="61" s="1"/>
  <c r="V18" i="61"/>
  <c r="W18" i="61" s="1"/>
  <c r="S18" i="61"/>
  <c r="P18" i="61"/>
  <c r="AL17" i="61"/>
  <c r="AE17" i="61"/>
  <c r="AI17" i="61" s="1"/>
  <c r="V17" i="61"/>
  <c r="W17" i="61"/>
  <c r="S17" i="61"/>
  <c r="R17" i="61" s="1"/>
  <c r="T17" i="61" s="1"/>
  <c r="P17" i="61"/>
  <c r="AL16" i="61"/>
  <c r="AE16" i="61"/>
  <c r="AI16" i="61" s="1"/>
  <c r="V16" i="61"/>
  <c r="W16" i="61" s="1"/>
  <c r="S16" i="61"/>
  <c r="P16" i="61"/>
  <c r="AL15" i="61"/>
  <c r="AE15" i="61"/>
  <c r="AI15" i="61" s="1"/>
  <c r="V15" i="61"/>
  <c r="W15" i="61"/>
  <c r="S15" i="61"/>
  <c r="R15" i="61" s="1"/>
  <c r="P15" i="61"/>
  <c r="AL14" i="61"/>
  <c r="AE14" i="61"/>
  <c r="AI14" i="61" s="1"/>
  <c r="V14" i="61"/>
  <c r="W14" i="61" s="1"/>
  <c r="S14" i="61"/>
  <c r="R14" i="61" s="1"/>
  <c r="Y14" i="61" s="1"/>
  <c r="P14" i="61"/>
  <c r="AL13" i="61"/>
  <c r="AE13" i="61"/>
  <c r="AI13" i="61" s="1"/>
  <c r="V13" i="61"/>
  <c r="W13" i="61"/>
  <c r="S13" i="61"/>
  <c r="Z13" i="61" s="1"/>
  <c r="P13" i="61"/>
  <c r="AL12" i="61"/>
  <c r="AE12" i="61"/>
  <c r="AI12" i="61" s="1"/>
  <c r="V12" i="61"/>
  <c r="W12" i="61" s="1"/>
  <c r="S12" i="61"/>
  <c r="P12" i="61"/>
  <c r="AL11" i="61"/>
  <c r="AE11" i="61"/>
  <c r="AI11" i="61" s="1"/>
  <c r="V11" i="61"/>
  <c r="W11" i="61"/>
  <c r="S11" i="61"/>
  <c r="R11" i="61" s="1"/>
  <c r="Y11" i="61" s="1"/>
  <c r="P11" i="61"/>
  <c r="AL10" i="61"/>
  <c r="AE10" i="61"/>
  <c r="AI10" i="61" s="1"/>
  <c r="V10" i="61"/>
  <c r="W10" i="61"/>
  <c r="S10" i="61"/>
  <c r="P10" i="61"/>
  <c r="AL9" i="61"/>
  <c r="AE9" i="61"/>
  <c r="AI9" i="61" s="1"/>
  <c r="AM8" i="61" s="1"/>
  <c r="AN8" i="61" s="1"/>
  <c r="AO8" i="61" s="1"/>
  <c r="V9" i="61"/>
  <c r="W9" i="61" s="1"/>
  <c r="S9" i="61"/>
  <c r="R9" i="61" s="1"/>
  <c r="Y9" i="61" s="1"/>
  <c r="P9" i="61"/>
  <c r="AL8" i="61"/>
  <c r="AE8" i="61"/>
  <c r="AI8" i="61" s="1"/>
  <c r="V8" i="61"/>
  <c r="W8" i="61"/>
  <c r="S8" i="61"/>
  <c r="P8" i="61"/>
  <c r="AL7" i="61"/>
  <c r="AE7" i="61"/>
  <c r="AI7" i="61" s="1"/>
  <c r="V7" i="61"/>
  <c r="W7" i="61" s="1"/>
  <c r="S7" i="61"/>
  <c r="R7" i="61" s="1"/>
  <c r="T7" i="61" s="1"/>
  <c r="P7" i="61"/>
  <c r="AL6" i="61"/>
  <c r="AE6" i="61"/>
  <c r="AI6" i="61" s="1"/>
  <c r="AM5" i="61" s="1"/>
  <c r="AN5" i="61" s="1"/>
  <c r="AO5" i="61" s="1"/>
  <c r="V6" i="61"/>
  <c r="W6" i="61"/>
  <c r="S6" i="61"/>
  <c r="R6" i="61" s="1"/>
  <c r="Y6" i="61" s="1"/>
  <c r="P6" i="61"/>
  <c r="AL5" i="61"/>
  <c r="AE5" i="61"/>
  <c r="AI5" i="61" s="1"/>
  <c r="V5" i="61"/>
  <c r="W5" i="61" s="1"/>
  <c r="S5" i="61"/>
  <c r="R5" i="61" s="1"/>
  <c r="T5" i="61" s="1"/>
  <c r="AA5" i="61" s="1"/>
  <c r="P5" i="61"/>
  <c r="AL4" i="61"/>
  <c r="AE4" i="61"/>
  <c r="AI4" i="61" s="1"/>
  <c r="V4" i="61"/>
  <c r="W4" i="61"/>
  <c r="S4" i="61"/>
  <c r="P4" i="61"/>
  <c r="AL3" i="61"/>
  <c r="AE3" i="61"/>
  <c r="AI3" i="61" s="1"/>
  <c r="AJ3" i="61" s="1"/>
  <c r="V3" i="61"/>
  <c r="W3" i="61"/>
  <c r="S3" i="61"/>
  <c r="P3" i="61"/>
  <c r="AG38" i="29"/>
  <c r="AG37" i="29"/>
  <c r="AE35" i="29"/>
  <c r="AI35" i="29" s="1"/>
  <c r="AJ35" i="29"/>
  <c r="AE34" i="29"/>
  <c r="AI34" i="29"/>
  <c r="AJ34" i="29" s="1"/>
  <c r="AE33" i="29"/>
  <c r="AI33" i="29" s="1"/>
  <c r="AJ33" i="29"/>
  <c r="AE32" i="29"/>
  <c r="AI32" i="29"/>
  <c r="AJ32" i="29" s="1"/>
  <c r="AE31" i="29"/>
  <c r="AI31" i="29" s="1"/>
  <c r="AJ31" i="29"/>
  <c r="AE30" i="29"/>
  <c r="AI30" i="29"/>
  <c r="AJ30" i="29" s="1"/>
  <c r="AE29" i="29"/>
  <c r="AI29" i="29" s="1"/>
  <c r="AJ29" i="29"/>
  <c r="AE28" i="29"/>
  <c r="AI28" i="29"/>
  <c r="AJ28" i="29" s="1"/>
  <c r="AE27" i="29"/>
  <c r="AI27" i="29" s="1"/>
  <c r="AJ27" i="29"/>
  <c r="AE26" i="29"/>
  <c r="AI26" i="29"/>
  <c r="AJ26" i="29" s="1"/>
  <c r="AE25" i="29"/>
  <c r="AI25" i="29" s="1"/>
  <c r="AJ25" i="29"/>
  <c r="AE24" i="29"/>
  <c r="AI24" i="29"/>
  <c r="AJ24" i="29"/>
  <c r="AE23" i="29"/>
  <c r="AI23" i="29" s="1"/>
  <c r="AJ23" i="29" s="1"/>
  <c r="AE22" i="29"/>
  <c r="AI22" i="29"/>
  <c r="AJ22" i="29" s="1"/>
  <c r="AE21" i="29"/>
  <c r="AI21" i="29" s="1"/>
  <c r="AJ21" i="29" s="1"/>
  <c r="AE20" i="29"/>
  <c r="AI20" i="29"/>
  <c r="AJ20" i="29" s="1"/>
  <c r="AE19" i="29"/>
  <c r="AI19" i="29" s="1"/>
  <c r="AJ19" i="29"/>
  <c r="AE18" i="29"/>
  <c r="AI18" i="29" s="1"/>
  <c r="AJ18" i="29" s="1"/>
  <c r="AE17" i="29"/>
  <c r="AI17" i="29"/>
  <c r="AJ17" i="29"/>
  <c r="AE16" i="29"/>
  <c r="AI16" i="29"/>
  <c r="AJ16" i="29"/>
  <c r="AE15" i="29"/>
  <c r="AI15" i="29" s="1"/>
  <c r="AJ15" i="29" s="1"/>
  <c r="AE14" i="29"/>
  <c r="AI14" i="29"/>
  <c r="AJ14" i="29" s="1"/>
  <c r="AE13" i="29"/>
  <c r="AI13" i="29" s="1"/>
  <c r="AJ13" i="29" s="1"/>
  <c r="AE12" i="29"/>
  <c r="AI12" i="29"/>
  <c r="AJ12" i="29" s="1"/>
  <c r="AE11" i="29"/>
  <c r="AI11" i="29" s="1"/>
  <c r="AJ11" i="29"/>
  <c r="AE10" i="29"/>
  <c r="AI10" i="29" s="1"/>
  <c r="AJ10" i="29" s="1"/>
  <c r="AE9" i="29"/>
  <c r="AI9" i="29"/>
  <c r="AJ9" i="29"/>
  <c r="AE8" i="29"/>
  <c r="AI8" i="29"/>
  <c r="AJ8" i="29"/>
  <c r="AE7" i="29"/>
  <c r="AI7" i="29" s="1"/>
  <c r="AJ7" i="29" s="1"/>
  <c r="AE6" i="29"/>
  <c r="AI6" i="29"/>
  <c r="AJ6" i="29" s="1"/>
  <c r="AE5" i="29"/>
  <c r="AI5" i="29" s="1"/>
  <c r="AJ5" i="29" s="1"/>
  <c r="AE4" i="29"/>
  <c r="AI4" i="29"/>
  <c r="AJ4" i="29" s="1"/>
  <c r="AJ37" i="29" s="1"/>
  <c r="AJ38" i="29" s="1"/>
  <c r="AG37" i="44"/>
  <c r="AG36" i="44"/>
  <c r="AE34" i="44"/>
  <c r="AI34" i="44"/>
  <c r="AJ34" i="44" s="1"/>
  <c r="AL33" i="44"/>
  <c r="AE33" i="44"/>
  <c r="AI33" i="44"/>
  <c r="AJ33" i="44" s="1"/>
  <c r="AL32" i="44"/>
  <c r="AE32" i="44"/>
  <c r="AI32" i="44" s="1"/>
  <c r="AJ32" i="44" s="1"/>
  <c r="AL31" i="44"/>
  <c r="AE31" i="44"/>
  <c r="AI31" i="44" s="1"/>
  <c r="AJ31" i="44" s="1"/>
  <c r="AL30" i="44"/>
  <c r="AE30" i="44"/>
  <c r="AI30" i="44"/>
  <c r="AJ30" i="44" s="1"/>
  <c r="AL29" i="44"/>
  <c r="AE29" i="44"/>
  <c r="AI29" i="44"/>
  <c r="AJ29" i="44" s="1"/>
  <c r="AL28" i="44"/>
  <c r="AE28" i="44"/>
  <c r="AI28" i="44" s="1"/>
  <c r="AJ28" i="44" s="1"/>
  <c r="AL27" i="44"/>
  <c r="AE27" i="44"/>
  <c r="AI27" i="44"/>
  <c r="AJ27" i="44" s="1"/>
  <c r="AL26" i="44"/>
  <c r="AE26" i="44"/>
  <c r="AI26" i="44"/>
  <c r="AJ26" i="44" s="1"/>
  <c r="AL25" i="44"/>
  <c r="AE25" i="44"/>
  <c r="AI25" i="44" s="1"/>
  <c r="AJ25" i="44" s="1"/>
  <c r="AL24" i="44"/>
  <c r="AE24" i="44"/>
  <c r="AI24" i="44" s="1"/>
  <c r="AJ24" i="44" s="1"/>
  <c r="AL23" i="44"/>
  <c r="AE23" i="44"/>
  <c r="AI23" i="44"/>
  <c r="AJ23" i="44" s="1"/>
  <c r="AL22" i="44"/>
  <c r="AE22" i="44"/>
  <c r="AI22" i="44"/>
  <c r="AJ22" i="44" s="1"/>
  <c r="AL21" i="44"/>
  <c r="AE21" i="44"/>
  <c r="AI21" i="44" s="1"/>
  <c r="AJ21" i="44" s="1"/>
  <c r="AL20" i="44"/>
  <c r="AE20" i="44"/>
  <c r="AI20" i="44" s="1"/>
  <c r="AJ20" i="44" s="1"/>
  <c r="AL19" i="44"/>
  <c r="AE19" i="44"/>
  <c r="AI19" i="44"/>
  <c r="AJ19" i="44" s="1"/>
  <c r="AL18" i="44"/>
  <c r="AE18" i="44"/>
  <c r="AI18" i="44" s="1"/>
  <c r="AJ18" i="44" s="1"/>
  <c r="AL17" i="44"/>
  <c r="AE17" i="44"/>
  <c r="AI17" i="44" s="1"/>
  <c r="AJ17" i="44" s="1"/>
  <c r="AL16" i="44"/>
  <c r="AE16" i="44"/>
  <c r="AI16" i="44" s="1"/>
  <c r="AJ16" i="44" s="1"/>
  <c r="AL15" i="44"/>
  <c r="AE15" i="44"/>
  <c r="AI15" i="44" s="1"/>
  <c r="AJ15" i="44" s="1"/>
  <c r="AL14" i="44"/>
  <c r="AE14" i="44"/>
  <c r="AI14" i="44"/>
  <c r="AL13" i="44"/>
  <c r="AE13" i="44"/>
  <c r="AI13" i="44"/>
  <c r="AJ13" i="44" s="1"/>
  <c r="AL12" i="44"/>
  <c r="AE12" i="44"/>
  <c r="AI12" i="44" s="1"/>
  <c r="AJ12" i="44" s="1"/>
  <c r="AL11" i="44"/>
  <c r="AE11" i="44"/>
  <c r="AI11" i="44"/>
  <c r="AM11" i="44" s="1"/>
  <c r="AN11" i="44" s="1"/>
  <c r="AO11" i="44" s="1"/>
  <c r="AL10" i="44"/>
  <c r="AE10" i="44"/>
  <c r="AI10" i="44"/>
  <c r="AJ10" i="44" s="1"/>
  <c r="AL9" i="44"/>
  <c r="AN9" i="44" s="1"/>
  <c r="AO9" i="44" s="1"/>
  <c r="AE9" i="44"/>
  <c r="AI9" i="44" s="1"/>
  <c r="AJ9" i="44" s="1"/>
  <c r="AL8" i="44"/>
  <c r="AE8" i="44"/>
  <c r="AI8" i="44" s="1"/>
  <c r="AJ8" i="44" s="1"/>
  <c r="AL7" i="44"/>
  <c r="AE7" i="44"/>
  <c r="AI7" i="44"/>
  <c r="AJ7" i="44" s="1"/>
  <c r="AL6" i="44"/>
  <c r="AE6" i="44"/>
  <c r="AI6" i="44" s="1"/>
  <c r="AL5" i="44"/>
  <c r="AE5" i="44"/>
  <c r="AI5" i="44" s="1"/>
  <c r="AJ5" i="44" s="1"/>
  <c r="AL4" i="44"/>
  <c r="AE4" i="44"/>
  <c r="AI4" i="44" s="1"/>
  <c r="AJ4" i="44" s="1"/>
  <c r="AL3" i="44"/>
  <c r="AE3" i="44"/>
  <c r="AI3" i="44" s="1"/>
  <c r="AJ3" i="44" s="1"/>
  <c r="AG37" i="45"/>
  <c r="AG36" i="45"/>
  <c r="AE34" i="45"/>
  <c r="AI34" i="45" s="1"/>
  <c r="AJ34" i="45"/>
  <c r="AL33" i="45"/>
  <c r="AE33" i="45"/>
  <c r="AI33" i="45" s="1"/>
  <c r="AJ33" i="45"/>
  <c r="AL32" i="45"/>
  <c r="AE32" i="45"/>
  <c r="AI32" i="45" s="1"/>
  <c r="AJ32" i="45"/>
  <c r="AL31" i="45"/>
  <c r="AE31" i="45"/>
  <c r="AI31" i="45" s="1"/>
  <c r="AJ31" i="45" s="1"/>
  <c r="AL30" i="45"/>
  <c r="AE30" i="45"/>
  <c r="AI30" i="45" s="1"/>
  <c r="AJ30" i="45" s="1"/>
  <c r="AL29" i="45"/>
  <c r="AE29" i="45"/>
  <c r="AI29" i="45" s="1"/>
  <c r="AJ29" i="45"/>
  <c r="AL28" i="45"/>
  <c r="AE28" i="45"/>
  <c r="AI28" i="45" s="1"/>
  <c r="AJ28" i="45"/>
  <c r="AL27" i="45"/>
  <c r="AE27" i="45"/>
  <c r="AI27" i="45" s="1"/>
  <c r="AJ27" i="45" s="1"/>
  <c r="AL26" i="45"/>
  <c r="AE26" i="45"/>
  <c r="AI26" i="45" s="1"/>
  <c r="AJ26" i="45"/>
  <c r="AL25" i="45"/>
  <c r="AE25" i="45"/>
  <c r="AI25" i="45" s="1"/>
  <c r="AJ25" i="45" s="1"/>
  <c r="AL24" i="45"/>
  <c r="AE24" i="45"/>
  <c r="AI24" i="45" s="1"/>
  <c r="AJ24" i="45" s="1"/>
  <c r="AL23" i="45"/>
  <c r="AE23" i="45"/>
  <c r="AI23" i="45" s="1"/>
  <c r="AJ23" i="45" s="1"/>
  <c r="AL22" i="45"/>
  <c r="AE22" i="45"/>
  <c r="AI22" i="45" s="1"/>
  <c r="AJ22" i="45" s="1"/>
  <c r="AL21" i="45"/>
  <c r="AE21" i="45"/>
  <c r="AI21" i="45" s="1"/>
  <c r="AJ21" i="45" s="1"/>
  <c r="AL20" i="45"/>
  <c r="AE20" i="45"/>
  <c r="AI20" i="45" s="1"/>
  <c r="AJ20" i="45"/>
  <c r="AL19" i="45"/>
  <c r="AE19" i="45"/>
  <c r="AI19" i="45" s="1"/>
  <c r="AJ19" i="45" s="1"/>
  <c r="AL18" i="45"/>
  <c r="AE18" i="45"/>
  <c r="AI18" i="45" s="1"/>
  <c r="AM17" i="45" s="1"/>
  <c r="AN17" i="45" s="1"/>
  <c r="AO17" i="45" s="1"/>
  <c r="AL17" i="45"/>
  <c r="AE17" i="45"/>
  <c r="AI17" i="45" s="1"/>
  <c r="AJ17" i="45"/>
  <c r="AL16" i="45"/>
  <c r="AE16" i="45"/>
  <c r="AI16" i="45" s="1"/>
  <c r="AJ16" i="45"/>
  <c r="AL15" i="45"/>
  <c r="AE15" i="45"/>
  <c r="AI15" i="45" s="1"/>
  <c r="AJ15" i="45" s="1"/>
  <c r="AL14" i="45"/>
  <c r="AE14" i="45"/>
  <c r="AI14" i="45" s="1"/>
  <c r="AJ14" i="45" s="1"/>
  <c r="AL13" i="45"/>
  <c r="AE13" i="45"/>
  <c r="AI13" i="45" s="1"/>
  <c r="AJ13" i="45" s="1"/>
  <c r="AL12" i="45"/>
  <c r="AE12" i="45"/>
  <c r="AI12" i="45" s="1"/>
  <c r="AJ12" i="45" s="1"/>
  <c r="AL11" i="45"/>
  <c r="AE11" i="45"/>
  <c r="AI11" i="45" s="1"/>
  <c r="AJ11" i="45" s="1"/>
  <c r="AL10" i="45"/>
  <c r="AE10" i="45"/>
  <c r="AI10" i="45" s="1"/>
  <c r="AJ10" i="45" s="1"/>
  <c r="AL9" i="45"/>
  <c r="AE9" i="45"/>
  <c r="AI9" i="45" s="1"/>
  <c r="AL8" i="45"/>
  <c r="AE8" i="45"/>
  <c r="AI8" i="45" s="1"/>
  <c r="AJ8" i="45"/>
  <c r="AL7" i="45"/>
  <c r="AE7" i="45"/>
  <c r="AI7" i="45" s="1"/>
  <c r="AJ7" i="45" s="1"/>
  <c r="AL6" i="45"/>
  <c r="AE6" i="45"/>
  <c r="AI6" i="45" s="1"/>
  <c r="AJ6" i="45" s="1"/>
  <c r="AL5" i="45"/>
  <c r="AE5" i="45"/>
  <c r="AI5" i="45" s="1"/>
  <c r="AJ5" i="45"/>
  <c r="AL4" i="45"/>
  <c r="AE4" i="45"/>
  <c r="AI4" i="45" s="1"/>
  <c r="AJ4" i="45"/>
  <c r="AL3" i="45"/>
  <c r="AE3" i="45"/>
  <c r="AI3" i="45" s="1"/>
  <c r="AJ3" i="45" s="1"/>
  <c r="AG37" i="46"/>
  <c r="AG36" i="46"/>
  <c r="AE34" i="46"/>
  <c r="AI34" i="46"/>
  <c r="AJ34" i="46"/>
  <c r="AL33" i="46"/>
  <c r="AE33" i="46"/>
  <c r="AI33" i="46"/>
  <c r="AJ33" i="46"/>
  <c r="AL32" i="46"/>
  <c r="AE32" i="46"/>
  <c r="AI32" i="46"/>
  <c r="AJ32" i="46"/>
  <c r="AL31" i="46"/>
  <c r="AE31" i="46"/>
  <c r="AI31" i="46"/>
  <c r="AJ31" i="46"/>
  <c r="AL30" i="46"/>
  <c r="AE30" i="46"/>
  <c r="AI30" i="46"/>
  <c r="AJ30" i="46"/>
  <c r="AL29" i="46"/>
  <c r="AE29" i="46"/>
  <c r="AI29" i="46"/>
  <c r="AJ29" i="46"/>
  <c r="AL28" i="46"/>
  <c r="AE28" i="46"/>
  <c r="AI28" i="46"/>
  <c r="AJ28" i="46"/>
  <c r="AL27" i="46"/>
  <c r="AE27" i="46"/>
  <c r="AI27" i="46"/>
  <c r="AJ27" i="46"/>
  <c r="AL26" i="46"/>
  <c r="AE26" i="46"/>
  <c r="AI26" i="46"/>
  <c r="AJ26" i="46"/>
  <c r="AL25" i="46"/>
  <c r="AE25" i="46"/>
  <c r="AI25" i="46" s="1"/>
  <c r="AJ25" i="46" s="1"/>
  <c r="AL24" i="46"/>
  <c r="AE24" i="46"/>
  <c r="AI24" i="46" s="1"/>
  <c r="AL23" i="46"/>
  <c r="AE23" i="46"/>
  <c r="AI23" i="46" s="1"/>
  <c r="AJ23" i="46" s="1"/>
  <c r="AL22" i="46"/>
  <c r="AE22" i="46"/>
  <c r="AI22" i="46" s="1"/>
  <c r="AL21" i="46"/>
  <c r="AE21" i="46"/>
  <c r="AI21" i="46" s="1"/>
  <c r="AJ21" i="46" s="1"/>
  <c r="AL20" i="46"/>
  <c r="AE20" i="46"/>
  <c r="AI20" i="46" s="1"/>
  <c r="AL19" i="46"/>
  <c r="AE19" i="46"/>
  <c r="AI19" i="46" s="1"/>
  <c r="AJ19" i="46" s="1"/>
  <c r="AL18" i="46"/>
  <c r="AE18" i="46"/>
  <c r="AI18" i="46" s="1"/>
  <c r="AL17" i="46"/>
  <c r="AE17" i="46"/>
  <c r="AI17" i="46" s="1"/>
  <c r="AJ17" i="46" s="1"/>
  <c r="AL16" i="46"/>
  <c r="AE16" i="46"/>
  <c r="AI16" i="46" s="1"/>
  <c r="AL15" i="46"/>
  <c r="AE15" i="46"/>
  <c r="AI15" i="46" s="1"/>
  <c r="AJ15" i="46" s="1"/>
  <c r="AL14" i="46"/>
  <c r="AE14" i="46"/>
  <c r="AI14" i="46" s="1"/>
  <c r="AL13" i="46"/>
  <c r="AE13" i="46"/>
  <c r="AI13" i="46" s="1"/>
  <c r="AJ13" i="46" s="1"/>
  <c r="AL12" i="46"/>
  <c r="AE12" i="46"/>
  <c r="AI12" i="46" s="1"/>
  <c r="AL11" i="46"/>
  <c r="AE11" i="46"/>
  <c r="AI11" i="46" s="1"/>
  <c r="AJ11" i="46" s="1"/>
  <c r="AL10" i="46"/>
  <c r="AE10" i="46"/>
  <c r="AI10" i="46" s="1"/>
  <c r="AL9" i="46"/>
  <c r="AE9" i="46"/>
  <c r="AI9" i="46" s="1"/>
  <c r="AJ9" i="46" s="1"/>
  <c r="AL8" i="46"/>
  <c r="AE8" i="46"/>
  <c r="AI8" i="46" s="1"/>
  <c r="AL7" i="46"/>
  <c r="AE7" i="46"/>
  <c r="AI7" i="46" s="1"/>
  <c r="AJ7" i="46" s="1"/>
  <c r="AL6" i="46"/>
  <c r="AE6" i="46"/>
  <c r="AI6" i="46" s="1"/>
  <c r="AL5" i="46"/>
  <c r="AE5" i="46"/>
  <c r="AI5" i="46" s="1"/>
  <c r="AJ5" i="46" s="1"/>
  <c r="AL4" i="46"/>
  <c r="AE4" i="46"/>
  <c r="AI4" i="46" s="1"/>
  <c r="AL3" i="46"/>
  <c r="AE3" i="46"/>
  <c r="AI3" i="46" s="1"/>
  <c r="AJ3" i="46" s="1"/>
  <c r="AG37" i="47"/>
  <c r="AG36" i="47"/>
  <c r="AE34" i="47"/>
  <c r="AI34" i="47"/>
  <c r="AJ34" i="47"/>
  <c r="AL33" i="47"/>
  <c r="AE33" i="47"/>
  <c r="AI33" i="47"/>
  <c r="AJ33" i="47"/>
  <c r="AL32" i="47"/>
  <c r="AE32" i="47"/>
  <c r="AI32" i="47"/>
  <c r="AJ32" i="47"/>
  <c r="AL31" i="47"/>
  <c r="AE31" i="47"/>
  <c r="AI31" i="47"/>
  <c r="AJ31" i="47"/>
  <c r="AL30" i="47"/>
  <c r="AE30" i="47"/>
  <c r="AI30" i="47"/>
  <c r="AJ30" i="47"/>
  <c r="AL29" i="47"/>
  <c r="AE29" i="47"/>
  <c r="AI29" i="47"/>
  <c r="AJ29" i="47"/>
  <c r="AL28" i="47"/>
  <c r="AE28" i="47"/>
  <c r="AI28" i="47"/>
  <c r="AJ28" i="47"/>
  <c r="AL27" i="47"/>
  <c r="AE27" i="47"/>
  <c r="AI27" i="47"/>
  <c r="AJ27" i="47"/>
  <c r="AL26" i="47"/>
  <c r="AE26" i="47"/>
  <c r="AI26" i="47"/>
  <c r="AJ26" i="47"/>
  <c r="AL25" i="47"/>
  <c r="AE25" i="47"/>
  <c r="AI25" i="47" s="1"/>
  <c r="AJ25" i="47" s="1"/>
  <c r="AL24" i="47"/>
  <c r="AE24" i="47"/>
  <c r="AI24" i="47" s="1"/>
  <c r="AJ24" i="47" s="1"/>
  <c r="AL23" i="47"/>
  <c r="AN23" i="47" s="1"/>
  <c r="AO23" i="47" s="1"/>
  <c r="AE23" i="47"/>
  <c r="AI23" i="47" s="1"/>
  <c r="AJ23" i="47" s="1"/>
  <c r="AL22" i="47"/>
  <c r="AE22" i="47"/>
  <c r="AI22" i="47" s="1"/>
  <c r="AJ22" i="47" s="1"/>
  <c r="AL21" i="47"/>
  <c r="AE21" i="47"/>
  <c r="AI21" i="47" s="1"/>
  <c r="AJ21" i="47"/>
  <c r="AL20" i="47"/>
  <c r="AE20" i="47"/>
  <c r="AI20" i="47" s="1"/>
  <c r="AL19" i="47"/>
  <c r="AE19" i="47"/>
  <c r="AI19" i="47" s="1"/>
  <c r="AJ19" i="47"/>
  <c r="AL18" i="47"/>
  <c r="AE18" i="47"/>
  <c r="AI18" i="47" s="1"/>
  <c r="AJ18" i="47"/>
  <c r="AL17" i="47"/>
  <c r="AE17" i="47"/>
  <c r="AI17" i="47" s="1"/>
  <c r="AJ17" i="47"/>
  <c r="AL16" i="47"/>
  <c r="AE16" i="47"/>
  <c r="AI16" i="47" s="1"/>
  <c r="AJ16" i="47" s="1"/>
  <c r="AL15" i="47"/>
  <c r="AE15" i="47"/>
  <c r="AI15" i="47" s="1"/>
  <c r="AJ15" i="47"/>
  <c r="AL14" i="47"/>
  <c r="AE14" i="47"/>
  <c r="AI14" i="47" s="1"/>
  <c r="AJ14" i="47"/>
  <c r="AL13" i="47"/>
  <c r="AE13" i="47"/>
  <c r="AI13" i="47" s="1"/>
  <c r="AJ13" i="47"/>
  <c r="AL12" i="47"/>
  <c r="AE12" i="47"/>
  <c r="AI12" i="47" s="1"/>
  <c r="AJ12" i="47" s="1"/>
  <c r="AL11" i="47"/>
  <c r="AE11" i="47"/>
  <c r="AI11" i="47" s="1"/>
  <c r="AJ11" i="47"/>
  <c r="AL10" i="47"/>
  <c r="AE10" i="47"/>
  <c r="AI10" i="47" s="1"/>
  <c r="AJ10" i="47"/>
  <c r="AL9" i="47"/>
  <c r="AE9" i="47"/>
  <c r="AI9" i="47" s="1"/>
  <c r="AJ9" i="47"/>
  <c r="AL8" i="47"/>
  <c r="AE8" i="47"/>
  <c r="AI8" i="47" s="1"/>
  <c r="AJ8" i="47" s="1"/>
  <c r="AL7" i="47"/>
  <c r="AE7" i="47"/>
  <c r="AI7" i="47" s="1"/>
  <c r="AJ7" i="47"/>
  <c r="AL6" i="47"/>
  <c r="AE6" i="47"/>
  <c r="AI6" i="47" s="1"/>
  <c r="AJ6" i="47"/>
  <c r="AL5" i="47"/>
  <c r="AE5" i="47"/>
  <c r="AI5" i="47" s="1"/>
  <c r="AJ5" i="47"/>
  <c r="AL4" i="47"/>
  <c r="AE4" i="47"/>
  <c r="AI4" i="47" s="1"/>
  <c r="AL3" i="47"/>
  <c r="AE3" i="47"/>
  <c r="AI3" i="47" s="1"/>
  <c r="AJ3" i="47"/>
  <c r="AG37" i="48"/>
  <c r="AG36" i="48"/>
  <c r="AE34" i="48"/>
  <c r="AI34" i="48"/>
  <c r="AJ34" i="48" s="1"/>
  <c r="AL33" i="48"/>
  <c r="AE33" i="48"/>
  <c r="AI33" i="48"/>
  <c r="AJ33" i="48" s="1"/>
  <c r="AL32" i="48"/>
  <c r="AE32" i="48"/>
  <c r="AI32" i="48" s="1"/>
  <c r="AJ32" i="48" s="1"/>
  <c r="AL31" i="48"/>
  <c r="AE31" i="48"/>
  <c r="AI31" i="48" s="1"/>
  <c r="AJ31" i="48" s="1"/>
  <c r="AL30" i="48"/>
  <c r="AE30" i="48"/>
  <c r="AI30" i="48"/>
  <c r="AL29" i="48"/>
  <c r="AE29" i="48"/>
  <c r="AI29" i="48"/>
  <c r="AJ29" i="48" s="1"/>
  <c r="AL28" i="48"/>
  <c r="AE28" i="48"/>
  <c r="AI28" i="48" s="1"/>
  <c r="AJ28" i="48" s="1"/>
  <c r="AL27" i="48"/>
  <c r="AE27" i="48"/>
  <c r="AI27" i="48"/>
  <c r="AL26" i="48"/>
  <c r="AE26" i="48"/>
  <c r="AI26" i="48"/>
  <c r="AJ26" i="48" s="1"/>
  <c r="AL25" i="48"/>
  <c r="AE25" i="48"/>
  <c r="AI25" i="48"/>
  <c r="AJ25" i="48" s="1"/>
  <c r="AL24" i="48"/>
  <c r="AE24" i="48"/>
  <c r="AI24" i="48" s="1"/>
  <c r="AJ24" i="48" s="1"/>
  <c r="AL23" i="48"/>
  <c r="AE23" i="48"/>
  <c r="AI23" i="48" s="1"/>
  <c r="AJ23" i="48" s="1"/>
  <c r="AL22" i="48"/>
  <c r="AE22" i="48"/>
  <c r="AI22" i="48"/>
  <c r="AJ22" i="48" s="1"/>
  <c r="AL21" i="48"/>
  <c r="AE21" i="48"/>
  <c r="AI21" i="48" s="1"/>
  <c r="AJ21" i="48" s="1"/>
  <c r="AL20" i="48"/>
  <c r="AE20" i="48"/>
  <c r="AI20" i="48" s="1"/>
  <c r="AJ20" i="48" s="1"/>
  <c r="AL19" i="48"/>
  <c r="AE19" i="48"/>
  <c r="AI19" i="48"/>
  <c r="AJ19" i="48" s="1"/>
  <c r="AL18" i="48"/>
  <c r="AE18" i="48"/>
  <c r="AI18" i="48" s="1"/>
  <c r="AJ18" i="48" s="1"/>
  <c r="AL17" i="48"/>
  <c r="AE17" i="48"/>
  <c r="AI17" i="48"/>
  <c r="AJ17" i="48" s="1"/>
  <c r="AL16" i="48"/>
  <c r="AE16" i="48"/>
  <c r="AI16" i="48" s="1"/>
  <c r="AJ16" i="48" s="1"/>
  <c r="AL15" i="48"/>
  <c r="AE15" i="48"/>
  <c r="AI15" i="48" s="1"/>
  <c r="AJ15" i="48" s="1"/>
  <c r="AL14" i="48"/>
  <c r="AE14" i="48"/>
  <c r="AI14" i="48"/>
  <c r="AL13" i="48"/>
  <c r="AE13" i="48"/>
  <c r="AI13" i="48"/>
  <c r="AJ13" i="48" s="1"/>
  <c r="AL12" i="48"/>
  <c r="AE12" i="48"/>
  <c r="AI12" i="48" s="1"/>
  <c r="AJ12" i="48" s="1"/>
  <c r="AL11" i="48"/>
  <c r="AE11" i="48"/>
  <c r="AI11" i="48"/>
  <c r="AL10" i="48"/>
  <c r="AE10" i="48"/>
  <c r="AI10" i="48"/>
  <c r="AJ10" i="48" s="1"/>
  <c r="AL9" i="48"/>
  <c r="AE9" i="48"/>
  <c r="AI9" i="48" s="1"/>
  <c r="AJ9" i="48" s="1"/>
  <c r="AL8" i="48"/>
  <c r="AE8" i="48"/>
  <c r="AI8" i="48" s="1"/>
  <c r="AJ8" i="48" s="1"/>
  <c r="AL7" i="48"/>
  <c r="AE7" i="48"/>
  <c r="AI7" i="48"/>
  <c r="AJ7" i="48" s="1"/>
  <c r="AL6" i="48"/>
  <c r="AE6" i="48"/>
  <c r="AI6" i="48" s="1"/>
  <c r="AJ6" i="48" s="1"/>
  <c r="AL5" i="48"/>
  <c r="AE5" i="48"/>
  <c r="AI5" i="48"/>
  <c r="AJ5" i="48" s="1"/>
  <c r="AL4" i="48"/>
  <c r="AE4" i="48"/>
  <c r="AI4" i="48" s="1"/>
  <c r="AJ4" i="48" s="1"/>
  <c r="AL3" i="48"/>
  <c r="AE3" i="48"/>
  <c r="AI3" i="48" s="1"/>
  <c r="AJ3" i="48" s="1"/>
  <c r="AG37" i="49"/>
  <c r="AG36" i="49"/>
  <c r="AE34" i="49"/>
  <c r="AI34" i="49" s="1"/>
  <c r="AJ34" i="49"/>
  <c r="AL33" i="49"/>
  <c r="AE33" i="49"/>
  <c r="AI33" i="49" s="1"/>
  <c r="AJ33" i="49"/>
  <c r="AL32" i="49"/>
  <c r="AE32" i="49"/>
  <c r="AI32" i="49" s="1"/>
  <c r="AJ32" i="49"/>
  <c r="AL31" i="49"/>
  <c r="AE31" i="49"/>
  <c r="AI31" i="49" s="1"/>
  <c r="AJ31" i="49" s="1"/>
  <c r="AL30" i="49"/>
  <c r="AE30" i="49"/>
  <c r="AI30" i="49" s="1"/>
  <c r="AJ30" i="49" s="1"/>
  <c r="AL29" i="49"/>
  <c r="AE29" i="49"/>
  <c r="AI29" i="49" s="1"/>
  <c r="AJ29" i="49"/>
  <c r="AL28" i="49"/>
  <c r="AE28" i="49"/>
  <c r="AI28" i="49" s="1"/>
  <c r="AJ28" i="49"/>
  <c r="AL27" i="49"/>
  <c r="AE27" i="49"/>
  <c r="AI27" i="49" s="1"/>
  <c r="AJ27" i="49" s="1"/>
  <c r="AL26" i="49"/>
  <c r="AE26" i="49"/>
  <c r="AI26" i="49" s="1"/>
  <c r="AJ26" i="49"/>
  <c r="AL25" i="49"/>
  <c r="AE25" i="49"/>
  <c r="AI25" i="49" s="1"/>
  <c r="AJ25" i="49" s="1"/>
  <c r="AL24" i="49"/>
  <c r="AE24" i="49"/>
  <c r="AI24" i="49" s="1"/>
  <c r="AJ24" i="49"/>
  <c r="AL23" i="49"/>
  <c r="AE23" i="49"/>
  <c r="AI23" i="49" s="1"/>
  <c r="AJ23" i="49" s="1"/>
  <c r="AL22" i="49"/>
  <c r="AE22" i="49"/>
  <c r="AI22" i="49" s="1"/>
  <c r="AJ22" i="49" s="1"/>
  <c r="AL21" i="49"/>
  <c r="AE21" i="49"/>
  <c r="AI21" i="49" s="1"/>
  <c r="AJ21" i="49"/>
  <c r="AL20" i="49"/>
  <c r="AE20" i="49"/>
  <c r="AI20" i="49" s="1"/>
  <c r="AJ20" i="49"/>
  <c r="AL19" i="49"/>
  <c r="AE19" i="49"/>
  <c r="AI19" i="49" s="1"/>
  <c r="AJ19" i="49" s="1"/>
  <c r="AL18" i="49"/>
  <c r="AE18" i="49"/>
  <c r="AI18" i="49" s="1"/>
  <c r="AJ18" i="49"/>
  <c r="AL17" i="49"/>
  <c r="AE17" i="49"/>
  <c r="AI17" i="49" s="1"/>
  <c r="AJ17" i="49"/>
  <c r="AL16" i="49"/>
  <c r="AE16" i="49"/>
  <c r="AI16" i="49" s="1"/>
  <c r="AJ16" i="49"/>
  <c r="AL15" i="49"/>
  <c r="AE15" i="49"/>
  <c r="AI15" i="49" s="1"/>
  <c r="AJ15" i="49" s="1"/>
  <c r="AL14" i="49"/>
  <c r="AE14" i="49"/>
  <c r="AI14" i="49" s="1"/>
  <c r="AJ14" i="49" s="1"/>
  <c r="AL13" i="49"/>
  <c r="AE13" i="49"/>
  <c r="AI13" i="49" s="1"/>
  <c r="AJ13" i="49" s="1"/>
  <c r="AL12" i="49"/>
  <c r="AE12" i="49"/>
  <c r="AI12" i="49" s="1"/>
  <c r="AJ12" i="49"/>
  <c r="AL11" i="49"/>
  <c r="AE11" i="49"/>
  <c r="AI11" i="49" s="1"/>
  <c r="AJ11" i="49" s="1"/>
  <c r="AL10" i="49"/>
  <c r="AE10" i="49"/>
  <c r="AI10" i="49" s="1"/>
  <c r="AJ10" i="49" s="1"/>
  <c r="AL9" i="49"/>
  <c r="AE9" i="49"/>
  <c r="AI9" i="49" s="1"/>
  <c r="AJ9" i="49" s="1"/>
  <c r="AL8" i="49"/>
  <c r="AE8" i="49"/>
  <c r="AI8" i="49" s="1"/>
  <c r="AJ8" i="49"/>
  <c r="AL7" i="49"/>
  <c r="AE7" i="49"/>
  <c r="AI7" i="49" s="1"/>
  <c r="AJ7" i="49" s="1"/>
  <c r="AL6" i="49"/>
  <c r="AE6" i="49"/>
  <c r="AI6" i="49" s="1"/>
  <c r="AJ6" i="49" s="1"/>
  <c r="AL5" i="49"/>
  <c r="AE5" i="49"/>
  <c r="AI5" i="49" s="1"/>
  <c r="AJ5" i="49"/>
  <c r="AJ36" i="49" s="1"/>
  <c r="AL4" i="49"/>
  <c r="AE4" i="49"/>
  <c r="AI4" i="49" s="1"/>
  <c r="AJ4" i="49"/>
  <c r="AL3" i="49"/>
  <c r="AE3" i="49"/>
  <c r="AI3" i="49" s="1"/>
  <c r="AJ3" i="49" s="1"/>
  <c r="AG37" i="50"/>
  <c r="AG36" i="50"/>
  <c r="AE34" i="50"/>
  <c r="AI34" i="50"/>
  <c r="AJ34" i="50"/>
  <c r="AL33" i="50"/>
  <c r="AE33" i="50"/>
  <c r="AI33" i="50"/>
  <c r="AJ33" i="50"/>
  <c r="AL32" i="50"/>
  <c r="AE32" i="50"/>
  <c r="AI32" i="50"/>
  <c r="AJ32" i="50"/>
  <c r="AL31" i="50"/>
  <c r="AE31" i="50"/>
  <c r="AI31" i="50"/>
  <c r="AJ31" i="50"/>
  <c r="AL30" i="50"/>
  <c r="AE30" i="50"/>
  <c r="AI30" i="50"/>
  <c r="AJ30" i="50"/>
  <c r="AL29" i="50"/>
  <c r="AE29" i="50"/>
  <c r="AI29" i="50"/>
  <c r="AJ29" i="50"/>
  <c r="AL28" i="50"/>
  <c r="AE28" i="50"/>
  <c r="AI28" i="50"/>
  <c r="AJ28" i="50"/>
  <c r="AL27" i="50"/>
  <c r="AE27" i="50"/>
  <c r="AI27" i="50"/>
  <c r="AJ27" i="50"/>
  <c r="AL26" i="50"/>
  <c r="AE26" i="50"/>
  <c r="AI26" i="50"/>
  <c r="AJ26" i="50"/>
  <c r="AL25" i="50"/>
  <c r="AE25" i="50"/>
  <c r="AI25" i="50" s="1"/>
  <c r="AL24" i="50"/>
  <c r="AE24" i="50"/>
  <c r="AI24" i="50"/>
  <c r="AJ24" i="50" s="1"/>
  <c r="AL23" i="50"/>
  <c r="AE23" i="50"/>
  <c r="AI23" i="50"/>
  <c r="AJ23" i="50" s="1"/>
  <c r="AL22" i="50"/>
  <c r="AE22" i="50"/>
  <c r="AI22" i="50"/>
  <c r="AJ22" i="50"/>
  <c r="AL21" i="50"/>
  <c r="AE21" i="50"/>
  <c r="AI21" i="50"/>
  <c r="AJ21" i="50"/>
  <c r="AL20" i="50"/>
  <c r="AE20" i="50"/>
  <c r="AI20" i="50"/>
  <c r="AJ20" i="50"/>
  <c r="AL19" i="50"/>
  <c r="AE19" i="50"/>
  <c r="AI19" i="50"/>
  <c r="AJ19" i="50"/>
  <c r="AL18" i="50"/>
  <c r="AE18" i="50"/>
  <c r="AI18" i="50"/>
  <c r="AJ18" i="50"/>
  <c r="AL17" i="50"/>
  <c r="AE17" i="50"/>
  <c r="AI17" i="50"/>
  <c r="AJ17" i="50"/>
  <c r="AL16" i="50"/>
  <c r="AE16" i="50"/>
  <c r="AI16" i="50"/>
  <c r="AJ16" i="50"/>
  <c r="AL15" i="50"/>
  <c r="AE15" i="50"/>
  <c r="AI15" i="50"/>
  <c r="AJ15" i="50"/>
  <c r="AL14" i="50"/>
  <c r="AE14" i="50"/>
  <c r="AI14" i="50"/>
  <c r="AJ14" i="50"/>
  <c r="AL13" i="50"/>
  <c r="AE13" i="50"/>
  <c r="AI13" i="50"/>
  <c r="AJ13" i="50"/>
  <c r="AL12" i="50"/>
  <c r="AE12" i="50"/>
  <c r="AI12" i="50"/>
  <c r="AJ12" i="50"/>
  <c r="AL11" i="50"/>
  <c r="AE11" i="50"/>
  <c r="AI11" i="50"/>
  <c r="AJ11" i="50"/>
  <c r="AL10" i="50"/>
  <c r="AE10" i="50"/>
  <c r="AI10" i="50"/>
  <c r="AJ10" i="50"/>
  <c r="AL9" i="50"/>
  <c r="AE9" i="50"/>
  <c r="AI9" i="50"/>
  <c r="AJ9" i="50"/>
  <c r="AL8" i="50"/>
  <c r="AE8" i="50"/>
  <c r="AI8" i="50"/>
  <c r="AJ8" i="50"/>
  <c r="AL7" i="50"/>
  <c r="AE7" i="50"/>
  <c r="AI7" i="50"/>
  <c r="AJ7" i="50"/>
  <c r="AL6" i="50"/>
  <c r="AE6" i="50"/>
  <c r="AI6" i="50"/>
  <c r="AJ6" i="50"/>
  <c r="AL5" i="50"/>
  <c r="AE5" i="50"/>
  <c r="AI5" i="50"/>
  <c r="AJ5" i="50"/>
  <c r="AL4" i="50"/>
  <c r="AE4" i="50"/>
  <c r="AI4" i="50"/>
  <c r="AJ4" i="50"/>
  <c r="AL3" i="50"/>
  <c r="AE3" i="50"/>
  <c r="AI3" i="50"/>
  <c r="AJ3" i="50"/>
  <c r="AG37" i="51"/>
  <c r="AG36" i="51"/>
  <c r="AE34" i="51"/>
  <c r="AI34" i="51"/>
  <c r="AJ34" i="51"/>
  <c r="AL33" i="51"/>
  <c r="AE33" i="51"/>
  <c r="AI33" i="51"/>
  <c r="AJ33" i="51"/>
  <c r="AL32" i="51"/>
  <c r="AE32" i="51"/>
  <c r="AI32" i="51"/>
  <c r="AJ32" i="51"/>
  <c r="AL31" i="51"/>
  <c r="AE31" i="51"/>
  <c r="AI31" i="51"/>
  <c r="AJ31" i="51"/>
  <c r="AL30" i="51"/>
  <c r="AE30" i="51"/>
  <c r="AI30" i="51"/>
  <c r="AJ30" i="51"/>
  <c r="AL29" i="51"/>
  <c r="AE29" i="51"/>
  <c r="AI29" i="51"/>
  <c r="AJ29" i="51"/>
  <c r="AL28" i="51"/>
  <c r="AE28" i="51"/>
  <c r="AI28" i="51"/>
  <c r="AJ28" i="51"/>
  <c r="AL27" i="51"/>
  <c r="AE27" i="51"/>
  <c r="AI27" i="51"/>
  <c r="AJ27" i="51"/>
  <c r="AL26" i="51"/>
  <c r="AE26" i="51"/>
  <c r="AI26" i="51"/>
  <c r="AJ26" i="51"/>
  <c r="AL25" i="51"/>
  <c r="AE25" i="51"/>
  <c r="AI25" i="51"/>
  <c r="AJ25" i="51"/>
  <c r="AL24" i="51"/>
  <c r="AE24" i="51"/>
  <c r="AI24" i="51"/>
  <c r="AJ24" i="51"/>
  <c r="AL23" i="51"/>
  <c r="AE23" i="51"/>
  <c r="AI23" i="51"/>
  <c r="AJ23" i="51"/>
  <c r="AL22" i="51"/>
  <c r="AE22" i="51"/>
  <c r="AI22" i="51"/>
  <c r="AJ22" i="51"/>
  <c r="AL21" i="51"/>
  <c r="AE21" i="51"/>
  <c r="AI21" i="51"/>
  <c r="AJ21" i="51"/>
  <c r="AL20" i="51"/>
  <c r="AE20" i="51"/>
  <c r="AI20" i="51"/>
  <c r="AJ20" i="51"/>
  <c r="AL19" i="51"/>
  <c r="AE19" i="51"/>
  <c r="AI19" i="51"/>
  <c r="AJ19" i="51"/>
  <c r="AL18" i="51"/>
  <c r="AE18" i="51"/>
  <c r="AI18" i="51"/>
  <c r="AJ18" i="51"/>
  <c r="AL17" i="51"/>
  <c r="AE17" i="51"/>
  <c r="AI17" i="51"/>
  <c r="AJ17" i="51"/>
  <c r="AL16" i="51"/>
  <c r="AE16" i="51"/>
  <c r="AI16" i="51"/>
  <c r="AJ16" i="51"/>
  <c r="AL15" i="51"/>
  <c r="AE15" i="51"/>
  <c r="AI15" i="51"/>
  <c r="AJ15" i="51"/>
  <c r="AL14" i="51"/>
  <c r="AE14" i="51"/>
  <c r="AI14" i="51"/>
  <c r="AJ14" i="51"/>
  <c r="AL13" i="51"/>
  <c r="AE13" i="51"/>
  <c r="AI13" i="51"/>
  <c r="AJ13" i="51"/>
  <c r="AL12" i="51"/>
  <c r="AE12" i="51"/>
  <c r="AI12" i="51"/>
  <c r="AJ12" i="51"/>
  <c r="AL11" i="51"/>
  <c r="AE11" i="51"/>
  <c r="AI11" i="51"/>
  <c r="AJ11" i="51"/>
  <c r="AL10" i="51"/>
  <c r="AE10" i="51"/>
  <c r="AI10" i="51"/>
  <c r="AJ10" i="51"/>
  <c r="AL9" i="51"/>
  <c r="AE9" i="51"/>
  <c r="AI9" i="51"/>
  <c r="AJ9" i="51"/>
  <c r="AL8" i="51"/>
  <c r="AE8" i="51"/>
  <c r="AI8" i="51"/>
  <c r="AJ8" i="51"/>
  <c r="AL7" i="51"/>
  <c r="AE7" i="51"/>
  <c r="AI7" i="51"/>
  <c r="AJ7" i="51"/>
  <c r="AL6" i="51"/>
  <c r="AE6" i="51"/>
  <c r="AI6" i="51"/>
  <c r="AJ6" i="51"/>
  <c r="AL5" i="51"/>
  <c r="AE5" i="51"/>
  <c r="AI5" i="51"/>
  <c r="AJ5" i="51"/>
  <c r="AL4" i="51"/>
  <c r="AE4" i="51"/>
  <c r="AI4" i="51"/>
  <c r="AJ4" i="51"/>
  <c r="AL3" i="51"/>
  <c r="AE3" i="51"/>
  <c r="AI3" i="51"/>
  <c r="AJ3" i="51"/>
  <c r="AG37" i="52"/>
  <c r="AG36" i="52"/>
  <c r="AE34" i="52"/>
  <c r="AI34" i="52"/>
  <c r="AJ34" i="52" s="1"/>
  <c r="AL33" i="52"/>
  <c r="AE33" i="52"/>
  <c r="AI33" i="52"/>
  <c r="AJ33" i="52" s="1"/>
  <c r="AL32" i="52"/>
  <c r="AE32" i="52"/>
  <c r="AI32" i="52" s="1"/>
  <c r="AJ32" i="52" s="1"/>
  <c r="AL31" i="52"/>
  <c r="AE31" i="52"/>
  <c r="AI31" i="52" s="1"/>
  <c r="AL30" i="52"/>
  <c r="AE30" i="52"/>
  <c r="AI30" i="52"/>
  <c r="AJ30" i="52" s="1"/>
  <c r="AL29" i="52"/>
  <c r="AE29" i="52"/>
  <c r="AI29" i="52"/>
  <c r="AJ29" i="52" s="1"/>
  <c r="AL28" i="52"/>
  <c r="AE28" i="52"/>
  <c r="AI28" i="52" s="1"/>
  <c r="AJ28" i="52" s="1"/>
  <c r="AL27" i="52"/>
  <c r="AE27" i="52"/>
  <c r="AI27" i="52"/>
  <c r="AJ27" i="52" s="1"/>
  <c r="AL26" i="52"/>
  <c r="AE26" i="52"/>
  <c r="AI26" i="52"/>
  <c r="AJ26" i="52" s="1"/>
  <c r="AL25" i="52"/>
  <c r="AE25" i="52"/>
  <c r="AI25" i="52"/>
  <c r="AJ25" i="52" s="1"/>
  <c r="AL24" i="52"/>
  <c r="AE24" i="52"/>
  <c r="AI24" i="52" s="1"/>
  <c r="AL23" i="52"/>
  <c r="AE23" i="52"/>
  <c r="AI23" i="52" s="1"/>
  <c r="AJ23" i="52" s="1"/>
  <c r="AL22" i="52"/>
  <c r="AE22" i="52"/>
  <c r="AI22" i="52"/>
  <c r="AJ22" i="52" s="1"/>
  <c r="AL21" i="52"/>
  <c r="AE21" i="52"/>
  <c r="AI21" i="52"/>
  <c r="AJ21" i="52" s="1"/>
  <c r="AL20" i="52"/>
  <c r="AE20" i="52"/>
  <c r="AI20" i="52" s="1"/>
  <c r="AJ20" i="52" s="1"/>
  <c r="AL19" i="52"/>
  <c r="AE19" i="52"/>
  <c r="AI19" i="52"/>
  <c r="AJ19" i="52" s="1"/>
  <c r="AL18" i="52"/>
  <c r="AE18" i="52"/>
  <c r="AI18" i="52"/>
  <c r="AJ18" i="52" s="1"/>
  <c r="AL17" i="52"/>
  <c r="AE17" i="52"/>
  <c r="AI17" i="52"/>
  <c r="AJ17" i="52" s="1"/>
  <c r="AL16" i="52"/>
  <c r="AE16" i="52"/>
  <c r="AI16" i="52" s="1"/>
  <c r="AJ16" i="52" s="1"/>
  <c r="AL15" i="52"/>
  <c r="AE15" i="52"/>
  <c r="AI15" i="52" s="1"/>
  <c r="AL14" i="52"/>
  <c r="AE14" i="52"/>
  <c r="AI14" i="52" s="1"/>
  <c r="AJ14" i="52" s="1"/>
  <c r="AL13" i="52"/>
  <c r="AE13" i="52"/>
  <c r="AI13" i="52"/>
  <c r="AJ13" i="52" s="1"/>
  <c r="AL12" i="52"/>
  <c r="AE12" i="52"/>
  <c r="AI12" i="52" s="1"/>
  <c r="AJ12" i="52" s="1"/>
  <c r="AL11" i="52"/>
  <c r="AE11" i="52"/>
  <c r="AI11" i="52" s="1"/>
  <c r="AJ11" i="52" s="1"/>
  <c r="AL10" i="52"/>
  <c r="AE10" i="52"/>
  <c r="AI10" i="52"/>
  <c r="AJ10" i="52" s="1"/>
  <c r="AL9" i="52"/>
  <c r="AE9" i="52"/>
  <c r="AI9" i="52"/>
  <c r="AJ9" i="52" s="1"/>
  <c r="AL8" i="52"/>
  <c r="AE8" i="52"/>
  <c r="AI8" i="52" s="1"/>
  <c r="AL7" i="52"/>
  <c r="AE7" i="52"/>
  <c r="AI7" i="52"/>
  <c r="AJ7" i="52" s="1"/>
  <c r="AL6" i="52"/>
  <c r="AE6" i="52"/>
  <c r="AI6" i="52"/>
  <c r="AJ6" i="52" s="1"/>
  <c r="AL5" i="52"/>
  <c r="AE5" i="52"/>
  <c r="AI5" i="52"/>
  <c r="AJ5" i="52" s="1"/>
  <c r="AL4" i="52"/>
  <c r="AE4" i="52"/>
  <c r="AI4" i="52" s="1"/>
  <c r="AM4" i="52" s="1"/>
  <c r="AN4" i="52" s="1"/>
  <c r="AO4" i="52" s="1"/>
  <c r="AL3" i="52"/>
  <c r="AE3" i="52"/>
  <c r="AI3" i="52"/>
  <c r="AJ3" i="52" s="1"/>
  <c r="AG37" i="53"/>
  <c r="AG36" i="53"/>
  <c r="AE34" i="53"/>
  <c r="AI34" i="53" s="1"/>
  <c r="AJ34" i="53"/>
  <c r="AL33" i="53"/>
  <c r="AE33" i="53"/>
  <c r="AI33" i="53" s="1"/>
  <c r="AJ33" i="53"/>
  <c r="AL32" i="53"/>
  <c r="AE32" i="53"/>
  <c r="AI32" i="53" s="1"/>
  <c r="AJ32" i="53"/>
  <c r="AL31" i="53"/>
  <c r="AE31" i="53"/>
  <c r="AI31" i="53" s="1"/>
  <c r="AJ31" i="53" s="1"/>
  <c r="AL30" i="53"/>
  <c r="AE30" i="53"/>
  <c r="AI30" i="53" s="1"/>
  <c r="AL29" i="53"/>
  <c r="AE29" i="53"/>
  <c r="AI29" i="53" s="1"/>
  <c r="AJ29" i="53"/>
  <c r="AL28" i="53"/>
  <c r="AE28" i="53"/>
  <c r="AI28" i="53" s="1"/>
  <c r="AJ28" i="53"/>
  <c r="AL27" i="53"/>
  <c r="AE27" i="53"/>
  <c r="AI27" i="53" s="1"/>
  <c r="AJ27" i="53" s="1"/>
  <c r="AL26" i="53"/>
  <c r="AE26" i="53"/>
  <c r="AI26" i="53" s="1"/>
  <c r="AJ26" i="53"/>
  <c r="AL25" i="53"/>
  <c r="AE25" i="53"/>
  <c r="AI25" i="53" s="1"/>
  <c r="AJ25" i="53"/>
  <c r="AL24" i="53"/>
  <c r="AN24" i="53" s="1"/>
  <c r="AO24" i="53" s="1"/>
  <c r="AE24" i="53"/>
  <c r="AI24" i="53" s="1"/>
  <c r="AJ24" i="53"/>
  <c r="AL23" i="53"/>
  <c r="AE23" i="53"/>
  <c r="AI23" i="53" s="1"/>
  <c r="AL22" i="53"/>
  <c r="AE22" i="53"/>
  <c r="AI22" i="53" s="1"/>
  <c r="AJ22" i="53"/>
  <c r="AL21" i="53"/>
  <c r="AE21" i="53"/>
  <c r="AI21" i="53" s="1"/>
  <c r="AJ21" i="53"/>
  <c r="AL20" i="53"/>
  <c r="AE20" i="53"/>
  <c r="AI20" i="53" s="1"/>
  <c r="AM19" i="53" s="1"/>
  <c r="AN19" i="53" s="1"/>
  <c r="AO19" i="53" s="1"/>
  <c r="AL19" i="53"/>
  <c r="AE19" i="53"/>
  <c r="AI19" i="53" s="1"/>
  <c r="AJ19" i="53" s="1"/>
  <c r="AL18" i="53"/>
  <c r="AE18" i="53"/>
  <c r="AI18" i="53" s="1"/>
  <c r="AJ18" i="53"/>
  <c r="AL17" i="53"/>
  <c r="AE17" i="53"/>
  <c r="AI17" i="53" s="1"/>
  <c r="AJ17" i="53" s="1"/>
  <c r="AL16" i="53"/>
  <c r="AE16" i="53"/>
  <c r="AI16" i="53" s="1"/>
  <c r="AJ16" i="53"/>
  <c r="AL15" i="53"/>
  <c r="AE15" i="53"/>
  <c r="AI15" i="53" s="1"/>
  <c r="AJ15" i="53" s="1"/>
  <c r="AL14" i="53"/>
  <c r="AE14" i="53"/>
  <c r="AI14" i="53" s="1"/>
  <c r="AL13" i="53"/>
  <c r="AE13" i="53"/>
  <c r="AI13" i="53" s="1"/>
  <c r="AJ13" i="53"/>
  <c r="AL12" i="53"/>
  <c r="AE12" i="53"/>
  <c r="AI12" i="53" s="1"/>
  <c r="AJ12" i="53"/>
  <c r="AL11" i="53"/>
  <c r="AE11" i="53"/>
  <c r="AI11" i="53" s="1"/>
  <c r="AJ11" i="53" s="1"/>
  <c r="AL10" i="53"/>
  <c r="AE10" i="53"/>
  <c r="AI10" i="53" s="1"/>
  <c r="AJ10" i="53"/>
  <c r="AL9" i="53"/>
  <c r="AE9" i="53"/>
  <c r="AI9" i="53" s="1"/>
  <c r="AJ9" i="53"/>
  <c r="AL8" i="53"/>
  <c r="AE8" i="53"/>
  <c r="AI8" i="53" s="1"/>
  <c r="AJ8" i="53" s="1"/>
  <c r="AL7" i="53"/>
  <c r="AE7" i="53"/>
  <c r="AI7" i="53" s="1"/>
  <c r="AL6" i="53"/>
  <c r="AE6" i="53"/>
  <c r="AI6" i="53"/>
  <c r="AJ6" i="53" s="1"/>
  <c r="AL5" i="53"/>
  <c r="AE5" i="53"/>
  <c r="AI5" i="53" s="1"/>
  <c r="AJ5" i="53" s="1"/>
  <c r="AL4" i="53"/>
  <c r="AE4" i="53"/>
  <c r="AI4" i="53" s="1"/>
  <c r="AJ4" i="53" s="1"/>
  <c r="AL3" i="53"/>
  <c r="AE3" i="53"/>
  <c r="AI3" i="53"/>
  <c r="AJ3" i="53" s="1"/>
  <c r="AG37" i="54"/>
  <c r="AG36" i="54"/>
  <c r="AE34" i="54"/>
  <c r="AI34" i="54" s="1"/>
  <c r="AJ34" i="54" s="1"/>
  <c r="AL33" i="54"/>
  <c r="AE33" i="54"/>
  <c r="AI33" i="54" s="1"/>
  <c r="AJ33" i="54" s="1"/>
  <c r="AL32" i="54"/>
  <c r="AE32" i="54"/>
  <c r="AI32" i="54" s="1"/>
  <c r="AJ32" i="54" s="1"/>
  <c r="AL31" i="54"/>
  <c r="AE31" i="54"/>
  <c r="AI31" i="54" s="1"/>
  <c r="AJ31" i="54" s="1"/>
  <c r="AL30" i="54"/>
  <c r="AE30" i="54"/>
  <c r="AI30" i="54" s="1"/>
  <c r="AJ30" i="54" s="1"/>
  <c r="AL29" i="54"/>
  <c r="AE29" i="54"/>
  <c r="AI29" i="54" s="1"/>
  <c r="AJ29" i="54" s="1"/>
  <c r="AL28" i="54"/>
  <c r="AE28" i="54"/>
  <c r="AI28" i="54" s="1"/>
  <c r="AJ28" i="54" s="1"/>
  <c r="AL27" i="54"/>
  <c r="AE27" i="54"/>
  <c r="AI27" i="54" s="1"/>
  <c r="AJ27" i="54" s="1"/>
  <c r="AL26" i="54"/>
  <c r="AN26" i="54" s="1"/>
  <c r="AO26" i="54" s="1"/>
  <c r="AE26" i="54"/>
  <c r="AI26" i="54" s="1"/>
  <c r="AJ26" i="54" s="1"/>
  <c r="AL25" i="54"/>
  <c r="AE25" i="54"/>
  <c r="AI25" i="54" s="1"/>
  <c r="AJ25" i="54" s="1"/>
  <c r="AL24" i="54"/>
  <c r="AE24" i="54"/>
  <c r="AI24" i="54" s="1"/>
  <c r="AJ24" i="54" s="1"/>
  <c r="AL23" i="54"/>
  <c r="AE23" i="54"/>
  <c r="AI23" i="54" s="1"/>
  <c r="AJ23" i="54" s="1"/>
  <c r="AL22" i="54"/>
  <c r="AE22" i="54"/>
  <c r="AI22" i="54" s="1"/>
  <c r="AJ22" i="54" s="1"/>
  <c r="AL21" i="54"/>
  <c r="AE21" i="54"/>
  <c r="AI21" i="54" s="1"/>
  <c r="AJ21" i="54" s="1"/>
  <c r="AL20" i="54"/>
  <c r="AE20" i="54"/>
  <c r="AI20" i="54" s="1"/>
  <c r="AJ20" i="54" s="1"/>
  <c r="AL19" i="54"/>
  <c r="AE19" i="54"/>
  <c r="AI19" i="54" s="1"/>
  <c r="AJ19" i="54" s="1"/>
  <c r="AL18" i="54"/>
  <c r="AE18" i="54"/>
  <c r="AI18" i="54" s="1"/>
  <c r="AJ18" i="54" s="1"/>
  <c r="AL17" i="54"/>
  <c r="AE17" i="54"/>
  <c r="AI17" i="54" s="1"/>
  <c r="AJ17" i="54" s="1"/>
  <c r="AL16" i="54"/>
  <c r="AE16" i="54"/>
  <c r="AI16" i="54" s="1"/>
  <c r="AJ16" i="54" s="1"/>
  <c r="AL15" i="54"/>
  <c r="AE15" i="54"/>
  <c r="AI15" i="54" s="1"/>
  <c r="AJ15" i="54" s="1"/>
  <c r="AL14" i="54"/>
  <c r="AE14" i="54"/>
  <c r="AI14" i="54" s="1"/>
  <c r="AJ14" i="54" s="1"/>
  <c r="AL13" i="54"/>
  <c r="AE13" i="54"/>
  <c r="AI13" i="54" s="1"/>
  <c r="AJ13" i="54" s="1"/>
  <c r="AL12" i="54"/>
  <c r="AE12" i="54"/>
  <c r="AI12" i="54" s="1"/>
  <c r="AJ12" i="54" s="1"/>
  <c r="AL11" i="54"/>
  <c r="AE11" i="54"/>
  <c r="AI11" i="54" s="1"/>
  <c r="AJ11" i="54" s="1"/>
  <c r="AL10" i="54"/>
  <c r="AN10" i="54" s="1"/>
  <c r="AO10" i="54" s="1"/>
  <c r="AE10" i="54"/>
  <c r="AI10" i="54" s="1"/>
  <c r="AJ10" i="54" s="1"/>
  <c r="AL9" i="54"/>
  <c r="AE9" i="54"/>
  <c r="AI9" i="54" s="1"/>
  <c r="AJ9" i="54" s="1"/>
  <c r="AL8" i="54"/>
  <c r="AE8" i="54"/>
  <c r="AI8" i="54" s="1"/>
  <c r="AJ8" i="54" s="1"/>
  <c r="AL7" i="54"/>
  <c r="AE7" i="54"/>
  <c r="AI7" i="54" s="1"/>
  <c r="AJ7" i="54" s="1"/>
  <c r="AL6" i="54"/>
  <c r="AE6" i="54"/>
  <c r="AI6" i="54" s="1"/>
  <c r="AJ6" i="54" s="1"/>
  <c r="AL5" i="54"/>
  <c r="AE5" i="54"/>
  <c r="AI5" i="54" s="1"/>
  <c r="AJ5" i="54" s="1"/>
  <c r="AL4" i="54"/>
  <c r="AE4" i="54"/>
  <c r="AI4" i="54" s="1"/>
  <c r="AJ4" i="54" s="1"/>
  <c r="AL3" i="54"/>
  <c r="AE3" i="54"/>
  <c r="AI3" i="54" s="1"/>
  <c r="AJ3" i="54" s="1"/>
  <c r="AG37" i="55"/>
  <c r="AG36" i="55"/>
  <c r="AE34" i="55"/>
  <c r="AI34" i="55"/>
  <c r="AJ34" i="55"/>
  <c r="AL33" i="55"/>
  <c r="AE33" i="55"/>
  <c r="AI33" i="55"/>
  <c r="AJ33" i="55"/>
  <c r="AL32" i="55"/>
  <c r="AE32" i="55"/>
  <c r="AI32" i="55"/>
  <c r="AJ32" i="55"/>
  <c r="AL31" i="55"/>
  <c r="AE31" i="55"/>
  <c r="AI31" i="55"/>
  <c r="AJ31" i="55"/>
  <c r="AL30" i="55"/>
  <c r="AE30" i="55"/>
  <c r="AI30" i="55"/>
  <c r="AJ30" i="55"/>
  <c r="AL29" i="55"/>
  <c r="AE29" i="55"/>
  <c r="AI29" i="55"/>
  <c r="AJ29" i="55"/>
  <c r="AL28" i="55"/>
  <c r="AE28" i="55"/>
  <c r="AI28" i="55"/>
  <c r="AJ28" i="55"/>
  <c r="AL27" i="55"/>
  <c r="AE27" i="55"/>
  <c r="AI27" i="55"/>
  <c r="AJ27" i="55"/>
  <c r="AL26" i="55"/>
  <c r="AE26" i="55"/>
  <c r="AI26" i="55"/>
  <c r="AJ26" i="55"/>
  <c r="AL25" i="55"/>
  <c r="AE25" i="55"/>
  <c r="AI25" i="55"/>
  <c r="AJ25" i="55"/>
  <c r="AL24" i="55"/>
  <c r="AE24" i="55"/>
  <c r="AI24" i="55"/>
  <c r="AJ24" i="55"/>
  <c r="AL23" i="55"/>
  <c r="AE23" i="55"/>
  <c r="AI23" i="55"/>
  <c r="AJ23" i="55"/>
  <c r="AL22" i="55"/>
  <c r="AE22" i="55"/>
  <c r="AI22" i="55"/>
  <c r="AJ22" i="55"/>
  <c r="AL21" i="55"/>
  <c r="AE21" i="55"/>
  <c r="AI21" i="55"/>
  <c r="AJ21" i="55"/>
  <c r="AL20" i="55"/>
  <c r="AE20" i="55"/>
  <c r="AI20" i="55"/>
  <c r="AJ20" i="55"/>
  <c r="AL19" i="55"/>
  <c r="AE19" i="55"/>
  <c r="AI19" i="55"/>
  <c r="AJ19" i="55"/>
  <c r="AL18" i="55"/>
  <c r="AE18" i="55"/>
  <c r="AI18" i="55"/>
  <c r="AJ18" i="55"/>
  <c r="AL17" i="55"/>
  <c r="AE17" i="55"/>
  <c r="AI17" i="55"/>
  <c r="AJ17" i="55"/>
  <c r="AL16" i="55"/>
  <c r="AE16" i="55"/>
  <c r="AI16" i="55"/>
  <c r="AJ16" i="55"/>
  <c r="AL15" i="55"/>
  <c r="AE15" i="55"/>
  <c r="AI15" i="55"/>
  <c r="AJ15" i="55"/>
  <c r="AL14" i="55"/>
  <c r="AE14" i="55"/>
  <c r="AI14" i="55"/>
  <c r="AJ14" i="55"/>
  <c r="AL13" i="55"/>
  <c r="AE13" i="55"/>
  <c r="AI13" i="55"/>
  <c r="AJ13" i="55"/>
  <c r="AL12" i="55"/>
  <c r="AE12" i="55"/>
  <c r="AI12" i="55"/>
  <c r="AJ12" i="55"/>
  <c r="AL11" i="55"/>
  <c r="AE11" i="55"/>
  <c r="AI11" i="55"/>
  <c r="AJ11" i="55"/>
  <c r="AL10" i="55"/>
  <c r="AE10" i="55"/>
  <c r="AI10" i="55"/>
  <c r="AJ10" i="55"/>
  <c r="AL9" i="55"/>
  <c r="AE9" i="55"/>
  <c r="AI9" i="55"/>
  <c r="AJ9" i="55"/>
  <c r="AL8" i="55"/>
  <c r="AE8" i="55"/>
  <c r="AI8" i="55"/>
  <c r="AJ8" i="55"/>
  <c r="AL7" i="55"/>
  <c r="AE7" i="55"/>
  <c r="AI7" i="55"/>
  <c r="AJ7" i="55"/>
  <c r="AL6" i="55"/>
  <c r="AE6" i="55"/>
  <c r="AI6" i="55"/>
  <c r="AJ6" i="55"/>
  <c r="AL5" i="55"/>
  <c r="AE5" i="55"/>
  <c r="AI5" i="55"/>
  <c r="AJ5" i="55"/>
  <c r="AL4" i="55"/>
  <c r="AE4" i="55"/>
  <c r="AI4" i="55"/>
  <c r="AJ4" i="55"/>
  <c r="AL3" i="55"/>
  <c r="AE3" i="55"/>
  <c r="AI3" i="55"/>
  <c r="AJ3" i="55"/>
  <c r="AJ36" i="55" s="1"/>
  <c r="AG37" i="56"/>
  <c r="AG36" i="56"/>
  <c r="AE34" i="56"/>
  <c r="AI34" i="56"/>
  <c r="AJ34" i="56"/>
  <c r="AL33" i="56"/>
  <c r="AE33" i="56"/>
  <c r="AI33" i="56"/>
  <c r="AJ33" i="56"/>
  <c r="AL32" i="56"/>
  <c r="AE32" i="56"/>
  <c r="AI32" i="56"/>
  <c r="AJ32" i="56"/>
  <c r="AL31" i="56"/>
  <c r="AE31" i="56"/>
  <c r="AI31" i="56"/>
  <c r="AJ31" i="56"/>
  <c r="AL30" i="56"/>
  <c r="AE30" i="56"/>
  <c r="AI30" i="56"/>
  <c r="AJ30" i="56"/>
  <c r="AL29" i="56"/>
  <c r="AE29" i="56"/>
  <c r="AI29" i="56"/>
  <c r="AJ29" i="56"/>
  <c r="AL28" i="56"/>
  <c r="AE28" i="56"/>
  <c r="AI28" i="56"/>
  <c r="AJ28" i="56"/>
  <c r="AL27" i="56"/>
  <c r="AE27" i="56"/>
  <c r="AI27" i="56"/>
  <c r="AJ27" i="56"/>
  <c r="AL26" i="56"/>
  <c r="AE26" i="56"/>
  <c r="AI26" i="56"/>
  <c r="AJ26" i="56"/>
  <c r="AL25" i="56"/>
  <c r="AE25" i="56"/>
  <c r="AI25" i="56"/>
  <c r="AL24" i="56"/>
  <c r="AE24" i="56"/>
  <c r="AI24" i="56"/>
  <c r="AJ24" i="56" s="1"/>
  <c r="AL23" i="56"/>
  <c r="AE23" i="56"/>
  <c r="AI23" i="56"/>
  <c r="AJ23" i="56" s="1"/>
  <c r="AL22" i="56"/>
  <c r="AE22" i="56"/>
  <c r="AI22" i="56"/>
  <c r="AJ22" i="56" s="1"/>
  <c r="AL21" i="56"/>
  <c r="AE21" i="56"/>
  <c r="AI21" i="56"/>
  <c r="AJ21" i="56" s="1"/>
  <c r="AL20" i="56"/>
  <c r="AE20" i="56"/>
  <c r="AI20" i="56"/>
  <c r="AJ20" i="56" s="1"/>
  <c r="AL19" i="56"/>
  <c r="AE19" i="56"/>
  <c r="AI19" i="56"/>
  <c r="AJ19" i="56" s="1"/>
  <c r="AL18" i="56"/>
  <c r="AE18" i="56"/>
  <c r="AI18" i="56"/>
  <c r="AJ18" i="56" s="1"/>
  <c r="AL17" i="56"/>
  <c r="AE17" i="56"/>
  <c r="AI17" i="56"/>
  <c r="AJ17" i="56" s="1"/>
  <c r="AL16" i="56"/>
  <c r="AE16" i="56"/>
  <c r="AI16" i="56"/>
  <c r="AJ16" i="56" s="1"/>
  <c r="AL15" i="56"/>
  <c r="AE15" i="56"/>
  <c r="AI15" i="56"/>
  <c r="AJ15" i="56" s="1"/>
  <c r="AL14" i="56"/>
  <c r="AE14" i="56"/>
  <c r="AI14" i="56"/>
  <c r="AJ14" i="56" s="1"/>
  <c r="AL13" i="56"/>
  <c r="AE13" i="56"/>
  <c r="AI13" i="56"/>
  <c r="AL12" i="56"/>
  <c r="AE12" i="56"/>
  <c r="AI12" i="56"/>
  <c r="AJ12" i="56" s="1"/>
  <c r="AL11" i="56"/>
  <c r="AE11" i="56"/>
  <c r="AI11" i="56"/>
  <c r="AJ11" i="56" s="1"/>
  <c r="AL10" i="56"/>
  <c r="AE10" i="56"/>
  <c r="AI10" i="56"/>
  <c r="AJ10" i="56" s="1"/>
  <c r="AL9" i="56"/>
  <c r="AE9" i="56"/>
  <c r="AI9" i="56"/>
  <c r="AL8" i="56"/>
  <c r="AE8" i="56"/>
  <c r="AI8" i="56"/>
  <c r="AJ8" i="56" s="1"/>
  <c r="AL7" i="56"/>
  <c r="AE7" i="56"/>
  <c r="AI7" i="56"/>
  <c r="AJ7" i="56" s="1"/>
  <c r="AL6" i="56"/>
  <c r="AE6" i="56"/>
  <c r="AI6" i="56"/>
  <c r="AJ6" i="56" s="1"/>
  <c r="AL5" i="56"/>
  <c r="AE5" i="56"/>
  <c r="AI5" i="56"/>
  <c r="AL4" i="56"/>
  <c r="AE4" i="56"/>
  <c r="AI4" i="56"/>
  <c r="AJ4" i="56" s="1"/>
  <c r="AL3" i="56"/>
  <c r="AE3" i="56"/>
  <c r="AI3" i="56"/>
  <c r="AJ3" i="56" s="1"/>
  <c r="AG37" i="57"/>
  <c r="AG36" i="57"/>
  <c r="AE34" i="57"/>
  <c r="AI34" i="57"/>
  <c r="AJ34" i="57" s="1"/>
  <c r="AL33" i="57"/>
  <c r="AE33" i="57"/>
  <c r="AI33" i="57"/>
  <c r="AJ33" i="57" s="1"/>
  <c r="AL32" i="57"/>
  <c r="AE32" i="57"/>
  <c r="AI32" i="57" s="1"/>
  <c r="AJ32" i="57" s="1"/>
  <c r="AL31" i="57"/>
  <c r="AE31" i="57"/>
  <c r="AI31" i="57"/>
  <c r="AJ31" i="57" s="1"/>
  <c r="AL30" i="57"/>
  <c r="AE30" i="57"/>
  <c r="AI30" i="57"/>
  <c r="AJ30" i="57" s="1"/>
  <c r="AL29" i="57"/>
  <c r="AE29" i="57"/>
  <c r="AI29" i="57"/>
  <c r="AJ29" i="57" s="1"/>
  <c r="AL28" i="57"/>
  <c r="AE28" i="57"/>
  <c r="AI28" i="57" s="1"/>
  <c r="AL27" i="57"/>
  <c r="AE27" i="57"/>
  <c r="AI27" i="57"/>
  <c r="AL26" i="57"/>
  <c r="AE26" i="57"/>
  <c r="AI26" i="57"/>
  <c r="AJ26" i="57" s="1"/>
  <c r="AL25" i="57"/>
  <c r="AE25" i="57"/>
  <c r="AI25" i="57"/>
  <c r="AJ25" i="57" s="1"/>
  <c r="AL24" i="57"/>
  <c r="AE24" i="57"/>
  <c r="AI24" i="57" s="1"/>
  <c r="AJ24" i="57" s="1"/>
  <c r="AL23" i="57"/>
  <c r="AE23" i="57"/>
  <c r="AI23" i="57"/>
  <c r="AJ23" i="57" s="1"/>
  <c r="AL22" i="57"/>
  <c r="AE22" i="57"/>
  <c r="AI22" i="57"/>
  <c r="AJ22" i="57" s="1"/>
  <c r="AL21" i="57"/>
  <c r="AE21" i="57"/>
  <c r="AI21" i="57" s="1"/>
  <c r="AJ21" i="57" s="1"/>
  <c r="AL20" i="57"/>
  <c r="AE20" i="57"/>
  <c r="AI20" i="57" s="1"/>
  <c r="AL19" i="57"/>
  <c r="AE19" i="57"/>
  <c r="AI19" i="57"/>
  <c r="AL18" i="57"/>
  <c r="AE18" i="57"/>
  <c r="AI18" i="57" s="1"/>
  <c r="AL17" i="57"/>
  <c r="AE17" i="57"/>
  <c r="AI17" i="57"/>
  <c r="AJ17" i="57" s="1"/>
  <c r="AL16" i="57"/>
  <c r="AE16" i="57"/>
  <c r="AI16" i="57" s="1"/>
  <c r="AJ16" i="57" s="1"/>
  <c r="AL15" i="57"/>
  <c r="AE15" i="57"/>
  <c r="AI15" i="57" s="1"/>
  <c r="AJ15" i="57" s="1"/>
  <c r="AL14" i="57"/>
  <c r="AE14" i="57"/>
  <c r="AI14" i="57"/>
  <c r="AJ14" i="57" s="1"/>
  <c r="AL13" i="57"/>
  <c r="AE13" i="57"/>
  <c r="AI13" i="57"/>
  <c r="AJ13" i="57" s="1"/>
  <c r="AL12" i="57"/>
  <c r="AE12" i="57"/>
  <c r="AI12" i="57" s="1"/>
  <c r="AL11" i="57"/>
  <c r="AE11" i="57"/>
  <c r="AI11" i="57"/>
  <c r="AL10" i="57"/>
  <c r="AE10" i="57"/>
  <c r="AI10" i="57"/>
  <c r="AJ10" i="57" s="1"/>
  <c r="AL9" i="57"/>
  <c r="AE9" i="57"/>
  <c r="AI9" i="57"/>
  <c r="AJ9" i="57" s="1"/>
  <c r="AL8" i="57"/>
  <c r="AE8" i="57"/>
  <c r="AI8" i="57" s="1"/>
  <c r="AJ8" i="57" s="1"/>
  <c r="AL7" i="57"/>
  <c r="AE7" i="57"/>
  <c r="AI7" i="57"/>
  <c r="AJ7" i="57" s="1"/>
  <c r="AL6" i="57"/>
  <c r="AE6" i="57"/>
  <c r="AI6" i="57"/>
  <c r="AJ6" i="57" s="1"/>
  <c r="AL5" i="57"/>
  <c r="AE5" i="57"/>
  <c r="AI5" i="57" s="1"/>
  <c r="AJ5" i="57" s="1"/>
  <c r="AL4" i="57"/>
  <c r="AE4" i="57"/>
  <c r="AI4" i="57" s="1"/>
  <c r="AL3" i="57"/>
  <c r="AE3" i="57"/>
  <c r="AI3" i="57"/>
  <c r="AJ3" i="57" s="1"/>
  <c r="AG37" i="58"/>
  <c r="AG36" i="58"/>
  <c r="AE34" i="58"/>
  <c r="AI34" i="58" s="1"/>
  <c r="AJ34" i="58" s="1"/>
  <c r="AL33" i="58"/>
  <c r="AE33" i="58"/>
  <c r="AI33" i="58" s="1"/>
  <c r="AJ33" i="58" s="1"/>
  <c r="AL32" i="58"/>
  <c r="AE32" i="58"/>
  <c r="AI32" i="58" s="1"/>
  <c r="AJ32" i="58" s="1"/>
  <c r="AL31" i="58"/>
  <c r="AE31" i="58"/>
  <c r="AI31" i="58" s="1"/>
  <c r="AJ31" i="58" s="1"/>
  <c r="AL30" i="58"/>
  <c r="AE30" i="58"/>
  <c r="AI30" i="58" s="1"/>
  <c r="AJ30" i="58" s="1"/>
  <c r="AL29" i="58"/>
  <c r="AE29" i="58"/>
  <c r="AI29" i="58" s="1"/>
  <c r="AJ29" i="58" s="1"/>
  <c r="AL28" i="58"/>
  <c r="AE28" i="58"/>
  <c r="AI28" i="58" s="1"/>
  <c r="AJ28" i="58" s="1"/>
  <c r="AL27" i="58"/>
  <c r="AE27" i="58"/>
  <c r="AI27" i="58" s="1"/>
  <c r="AJ27" i="58" s="1"/>
  <c r="AL26" i="58"/>
  <c r="AE26" i="58"/>
  <c r="AI26" i="58" s="1"/>
  <c r="AJ26" i="58" s="1"/>
  <c r="AL25" i="58"/>
  <c r="AE25" i="58"/>
  <c r="AI25" i="58" s="1"/>
  <c r="AJ25" i="58" s="1"/>
  <c r="AL24" i="58"/>
  <c r="AE24" i="58"/>
  <c r="AI24" i="58" s="1"/>
  <c r="AJ24" i="58" s="1"/>
  <c r="AL23" i="58"/>
  <c r="AE23" i="58"/>
  <c r="AI23" i="58" s="1"/>
  <c r="AM22" i="58" s="1"/>
  <c r="AN22" i="58" s="1"/>
  <c r="AO22" i="58" s="1"/>
  <c r="AL22" i="58"/>
  <c r="AE22" i="58"/>
  <c r="AI22" i="58" s="1"/>
  <c r="AJ22" i="58" s="1"/>
  <c r="AL21" i="58"/>
  <c r="AE21" i="58"/>
  <c r="AI21" i="58" s="1"/>
  <c r="AL20" i="58"/>
  <c r="AE20" i="58"/>
  <c r="AI20" i="58" s="1"/>
  <c r="AJ20" i="58" s="1"/>
  <c r="AL19" i="58"/>
  <c r="AE19" i="58"/>
  <c r="AI19" i="58" s="1"/>
  <c r="AL18" i="58"/>
  <c r="AE18" i="58"/>
  <c r="AI18" i="58" s="1"/>
  <c r="AJ18" i="58" s="1"/>
  <c r="AL17" i="58"/>
  <c r="AE17" i="58"/>
  <c r="AI17" i="58" s="1"/>
  <c r="AL16" i="58"/>
  <c r="AE16" i="58"/>
  <c r="AI16" i="58" s="1"/>
  <c r="AJ16" i="58" s="1"/>
  <c r="AL15" i="58"/>
  <c r="AE15" i="58"/>
  <c r="AI15" i="58" s="1"/>
  <c r="AL14" i="58"/>
  <c r="AE14" i="58"/>
  <c r="AI14" i="58" s="1"/>
  <c r="AJ14" i="58" s="1"/>
  <c r="AL13" i="58"/>
  <c r="AE13" i="58"/>
  <c r="AI13" i="58" s="1"/>
  <c r="AM13" i="58" s="1"/>
  <c r="AN13" i="58" s="1"/>
  <c r="AO13" i="58" s="1"/>
  <c r="AL12" i="58"/>
  <c r="AE12" i="58"/>
  <c r="AI12" i="58" s="1"/>
  <c r="AJ12" i="58" s="1"/>
  <c r="AL11" i="58"/>
  <c r="AE11" i="58"/>
  <c r="AI11" i="58" s="1"/>
  <c r="AL10" i="58"/>
  <c r="AE10" i="58"/>
  <c r="AI10" i="58" s="1"/>
  <c r="AJ10" i="58" s="1"/>
  <c r="AL9" i="58"/>
  <c r="AE9" i="58"/>
  <c r="AI9" i="58" s="1"/>
  <c r="AJ9" i="58" s="1"/>
  <c r="AL8" i="58"/>
  <c r="AE8" i="58"/>
  <c r="AI8" i="58" s="1"/>
  <c r="AJ8" i="58" s="1"/>
  <c r="AL7" i="58"/>
  <c r="AE7" i="58"/>
  <c r="AI7" i="58" s="1"/>
  <c r="AM7" i="58" s="1"/>
  <c r="AN7" i="58" s="1"/>
  <c r="AO7" i="58" s="1"/>
  <c r="AL6" i="58"/>
  <c r="AE6" i="58"/>
  <c r="AI6" i="58" s="1"/>
  <c r="AJ6" i="58" s="1"/>
  <c r="AL5" i="58"/>
  <c r="AE5" i="58"/>
  <c r="AI5" i="58" s="1"/>
  <c r="AL4" i="58"/>
  <c r="AE4" i="58"/>
  <c r="AI4" i="58" s="1"/>
  <c r="AJ4" i="58" s="1"/>
  <c r="AL3" i="58"/>
  <c r="AE3" i="58"/>
  <c r="AI3" i="58" s="1"/>
  <c r="AJ3" i="58" s="1"/>
  <c r="AG37" i="59"/>
  <c r="AG36" i="59"/>
  <c r="AE34" i="59"/>
  <c r="AI34" i="59"/>
  <c r="AJ34" i="59"/>
  <c r="AL33" i="59"/>
  <c r="AE33" i="59"/>
  <c r="AI33" i="59"/>
  <c r="AJ33" i="59"/>
  <c r="AL32" i="59"/>
  <c r="AE32" i="59"/>
  <c r="AI32" i="59"/>
  <c r="AJ32" i="59"/>
  <c r="AL31" i="59"/>
  <c r="AE31" i="59"/>
  <c r="AI31" i="59"/>
  <c r="AJ31" i="59"/>
  <c r="AL30" i="59"/>
  <c r="AE30" i="59"/>
  <c r="AI30" i="59"/>
  <c r="AJ30" i="59"/>
  <c r="AL29" i="59"/>
  <c r="AE29" i="59"/>
  <c r="AI29" i="59"/>
  <c r="AJ29" i="59"/>
  <c r="AL28" i="59"/>
  <c r="AE28" i="59"/>
  <c r="AI28" i="59"/>
  <c r="AJ28" i="59"/>
  <c r="AL27" i="59"/>
  <c r="AE27" i="59"/>
  <c r="AI27" i="59"/>
  <c r="AJ27" i="59"/>
  <c r="AL26" i="59"/>
  <c r="AE26" i="59"/>
  <c r="AI26" i="59"/>
  <c r="AJ26" i="59"/>
  <c r="AL25" i="59"/>
  <c r="AE25" i="59"/>
  <c r="AI25" i="59"/>
  <c r="AL24" i="59"/>
  <c r="AE24" i="59"/>
  <c r="AI24" i="59"/>
  <c r="AJ24" i="59" s="1"/>
  <c r="AL23" i="59"/>
  <c r="AE23" i="59"/>
  <c r="AI23" i="59"/>
  <c r="AJ23" i="59" s="1"/>
  <c r="AL22" i="59"/>
  <c r="AE22" i="59"/>
  <c r="AI22" i="59"/>
  <c r="AJ22" i="59" s="1"/>
  <c r="AL21" i="59"/>
  <c r="AE21" i="59"/>
  <c r="AI21" i="59"/>
  <c r="AL20" i="59"/>
  <c r="AE20" i="59"/>
  <c r="AI20" i="59"/>
  <c r="AJ20" i="59" s="1"/>
  <c r="AL19" i="59"/>
  <c r="AE19" i="59"/>
  <c r="AI19" i="59"/>
  <c r="AJ19" i="59" s="1"/>
  <c r="AL18" i="59"/>
  <c r="AE18" i="59"/>
  <c r="AI18" i="59"/>
  <c r="AJ18" i="59" s="1"/>
  <c r="AL17" i="59"/>
  <c r="AE17" i="59"/>
  <c r="AI17" i="59"/>
  <c r="AL16" i="59"/>
  <c r="AE16" i="59"/>
  <c r="AI16" i="59"/>
  <c r="AJ16" i="59" s="1"/>
  <c r="AL15" i="59"/>
  <c r="AE15" i="59"/>
  <c r="AI15" i="59"/>
  <c r="AJ15" i="59" s="1"/>
  <c r="AL14" i="59"/>
  <c r="AE14" i="59"/>
  <c r="AI14" i="59"/>
  <c r="AJ14" i="59" s="1"/>
  <c r="AL13" i="59"/>
  <c r="AE13" i="59"/>
  <c r="AI13" i="59"/>
  <c r="AL12" i="59"/>
  <c r="AE12" i="59"/>
  <c r="AI12" i="59"/>
  <c r="AJ12" i="59" s="1"/>
  <c r="AL11" i="59"/>
  <c r="AE11" i="59"/>
  <c r="AI11" i="59"/>
  <c r="AJ11" i="59" s="1"/>
  <c r="AL10" i="59"/>
  <c r="AE10" i="59"/>
  <c r="AI10" i="59"/>
  <c r="AJ10" i="59" s="1"/>
  <c r="AL9" i="59"/>
  <c r="AE9" i="59"/>
  <c r="AI9" i="59"/>
  <c r="AJ9" i="59" s="1"/>
  <c r="AL8" i="59"/>
  <c r="AE8" i="59"/>
  <c r="AI8" i="59"/>
  <c r="AJ8" i="59" s="1"/>
  <c r="AL7" i="59"/>
  <c r="AE7" i="59"/>
  <c r="AI7" i="59"/>
  <c r="AJ7" i="59" s="1"/>
  <c r="AL6" i="59"/>
  <c r="AE6" i="59"/>
  <c r="AI6" i="59"/>
  <c r="AJ6" i="59" s="1"/>
  <c r="AL5" i="59"/>
  <c r="AE5" i="59"/>
  <c r="AI5" i="59"/>
  <c r="AJ5" i="59" s="1"/>
  <c r="AL4" i="59"/>
  <c r="AE4" i="59"/>
  <c r="AI4" i="59"/>
  <c r="AJ4" i="59" s="1"/>
  <c r="AL3" i="59"/>
  <c r="AE3" i="59"/>
  <c r="AI3" i="59"/>
  <c r="AJ3" i="59" s="1"/>
  <c r="AG37" i="60"/>
  <c r="AG36" i="60"/>
  <c r="AE34" i="60"/>
  <c r="AI34" i="60"/>
  <c r="AJ34" i="60"/>
  <c r="AL33" i="60"/>
  <c r="AE33" i="60"/>
  <c r="AI33" i="60"/>
  <c r="AJ33" i="60"/>
  <c r="AL32" i="60"/>
  <c r="AE32" i="60"/>
  <c r="AI32" i="60"/>
  <c r="AJ32" i="60"/>
  <c r="AL31" i="60"/>
  <c r="AE31" i="60"/>
  <c r="AI31" i="60"/>
  <c r="AJ31" i="60"/>
  <c r="AL30" i="60"/>
  <c r="AE30" i="60"/>
  <c r="AI30" i="60"/>
  <c r="AJ30" i="60"/>
  <c r="AL29" i="60"/>
  <c r="AE29" i="60"/>
  <c r="AI29" i="60"/>
  <c r="AJ29" i="60"/>
  <c r="AL28" i="60"/>
  <c r="AE28" i="60"/>
  <c r="AI28" i="60"/>
  <c r="AJ28" i="60"/>
  <c r="AL27" i="60"/>
  <c r="AE27" i="60"/>
  <c r="AI27" i="60"/>
  <c r="AJ27" i="60"/>
  <c r="AL26" i="60"/>
  <c r="AE26" i="60"/>
  <c r="AI26" i="60"/>
  <c r="AJ26" i="60"/>
  <c r="AL25" i="60"/>
  <c r="AE25" i="60"/>
  <c r="AI25" i="60" s="1"/>
  <c r="AJ25" i="60" s="1"/>
  <c r="AL24" i="60"/>
  <c r="AE24" i="60"/>
  <c r="AI24" i="60"/>
  <c r="AL23" i="60"/>
  <c r="AE23" i="60"/>
  <c r="AI23" i="60"/>
  <c r="AJ23" i="60" s="1"/>
  <c r="AL22" i="60"/>
  <c r="AE22" i="60"/>
  <c r="AI22" i="60" s="1"/>
  <c r="AJ22" i="60" s="1"/>
  <c r="AL21" i="60"/>
  <c r="AE21" i="60"/>
  <c r="AI21" i="60" s="1"/>
  <c r="AJ21" i="60" s="1"/>
  <c r="AL20" i="60"/>
  <c r="AE20" i="60"/>
  <c r="AI20" i="60"/>
  <c r="AJ20" i="60" s="1"/>
  <c r="AL19" i="60"/>
  <c r="AE19" i="60"/>
  <c r="AI19" i="60"/>
  <c r="AJ19" i="60" s="1"/>
  <c r="AL18" i="60"/>
  <c r="AE18" i="60"/>
  <c r="AI18" i="60" s="1"/>
  <c r="AJ18" i="60" s="1"/>
  <c r="AL17" i="60"/>
  <c r="AE17" i="60"/>
  <c r="AI17" i="60" s="1"/>
  <c r="AJ17" i="60" s="1"/>
  <c r="AL16" i="60"/>
  <c r="AE16" i="60"/>
  <c r="AI16" i="60"/>
  <c r="AL15" i="60"/>
  <c r="AE15" i="60"/>
  <c r="AI15" i="60"/>
  <c r="AJ15" i="60" s="1"/>
  <c r="AL14" i="60"/>
  <c r="AE14" i="60"/>
  <c r="AI14" i="60" s="1"/>
  <c r="AJ14" i="60" s="1"/>
  <c r="AL13" i="60"/>
  <c r="AE13" i="60"/>
  <c r="AI13" i="60" s="1"/>
  <c r="AJ13" i="60" s="1"/>
  <c r="AL12" i="60"/>
  <c r="AE12" i="60"/>
  <c r="AI12" i="60"/>
  <c r="AJ12" i="60" s="1"/>
  <c r="AL11" i="60"/>
  <c r="AE11" i="60"/>
  <c r="AI11" i="60"/>
  <c r="AJ11" i="60" s="1"/>
  <c r="AL10" i="60"/>
  <c r="AE10" i="60"/>
  <c r="AI10" i="60" s="1"/>
  <c r="AJ10" i="60" s="1"/>
  <c r="AL9" i="60"/>
  <c r="AE9" i="60"/>
  <c r="AI9" i="60" s="1"/>
  <c r="AJ9" i="60" s="1"/>
  <c r="AL8" i="60"/>
  <c r="AE8" i="60"/>
  <c r="AI8" i="60"/>
  <c r="AL7" i="60"/>
  <c r="AE7" i="60"/>
  <c r="AI7" i="60"/>
  <c r="AJ7" i="60" s="1"/>
  <c r="AL6" i="60"/>
  <c r="AE6" i="60"/>
  <c r="AI6" i="60" s="1"/>
  <c r="AJ6" i="60" s="1"/>
  <c r="AL5" i="60"/>
  <c r="AE5" i="60"/>
  <c r="AI5" i="60" s="1"/>
  <c r="AJ5" i="60" s="1"/>
  <c r="AL4" i="60"/>
  <c r="AE4" i="60"/>
  <c r="AI4" i="60"/>
  <c r="AJ4" i="60" s="1"/>
  <c r="AL3" i="60"/>
  <c r="AE3" i="60"/>
  <c r="AI3" i="60"/>
  <c r="AJ3" i="60" s="1"/>
  <c r="P6" i="29"/>
  <c r="O6" i="29" s="1"/>
  <c r="P7" i="29"/>
  <c r="W7" i="29" s="1"/>
  <c r="P8" i="29"/>
  <c r="W8" i="29" s="1"/>
  <c r="P9" i="29"/>
  <c r="P10" i="29"/>
  <c r="P11" i="29"/>
  <c r="P12" i="29"/>
  <c r="W12" i="29" s="1"/>
  <c r="P13" i="29"/>
  <c r="P14" i="29"/>
  <c r="P15" i="29"/>
  <c r="O15" i="29" s="1"/>
  <c r="Q15" i="29" s="1"/>
  <c r="X15" i="29" s="1"/>
  <c r="P16" i="29"/>
  <c r="P17" i="29"/>
  <c r="O17" i="29" s="1"/>
  <c r="P18" i="29"/>
  <c r="P19" i="29"/>
  <c r="O19" i="29" s="1"/>
  <c r="Q19" i="29" s="1"/>
  <c r="X19" i="29" s="1"/>
  <c r="P20" i="29"/>
  <c r="W20" i="29" s="1"/>
  <c r="P21" i="29"/>
  <c r="O21" i="29" s="1"/>
  <c r="P22" i="29"/>
  <c r="P23" i="29"/>
  <c r="O23" i="29" s="1"/>
  <c r="Q23" i="29" s="1"/>
  <c r="X23" i="29" s="1"/>
  <c r="P24" i="29"/>
  <c r="W24" i="29" s="1"/>
  <c r="P25" i="29"/>
  <c r="W25" i="29" s="1"/>
  <c r="P26" i="29"/>
  <c r="O26" i="29" s="1"/>
  <c r="Q26" i="29" s="1"/>
  <c r="P27" i="29"/>
  <c r="O27" i="29" s="1"/>
  <c r="Q27" i="29" s="1"/>
  <c r="P28" i="29"/>
  <c r="P29" i="29"/>
  <c r="P30" i="29"/>
  <c r="O30" i="29" s="1"/>
  <c r="P31" i="29"/>
  <c r="P32" i="29"/>
  <c r="W32" i="29" s="1"/>
  <c r="P33" i="29"/>
  <c r="W33" i="29" s="1"/>
  <c r="P34" i="29"/>
  <c r="O34" i="29" s="1"/>
  <c r="P35" i="29"/>
  <c r="O35" i="29" s="1"/>
  <c r="Q35" i="29" s="1"/>
  <c r="X35" i="29" s="1"/>
  <c r="P5" i="29"/>
  <c r="G39" i="29"/>
  <c r="F39" i="29"/>
  <c r="G38" i="29"/>
  <c r="G45" i="29" s="1"/>
  <c r="F38" i="29"/>
  <c r="F44" i="29" s="1"/>
  <c r="J37" i="29"/>
  <c r="J38" i="29"/>
  <c r="G37" i="29"/>
  <c r="F37" i="29"/>
  <c r="B37" i="29"/>
  <c r="S35" i="29"/>
  <c r="T35" i="29" s="1"/>
  <c r="S34" i="29"/>
  <c r="S33" i="29"/>
  <c r="S32" i="29"/>
  <c r="S31" i="29"/>
  <c r="T31" i="29" s="1"/>
  <c r="S30" i="29"/>
  <c r="S29" i="29"/>
  <c r="S28" i="29"/>
  <c r="S27" i="29"/>
  <c r="S26" i="29"/>
  <c r="S25" i="29"/>
  <c r="S24" i="29"/>
  <c r="T24" i="29" s="1"/>
  <c r="S23" i="29"/>
  <c r="S22" i="29"/>
  <c r="S21" i="29"/>
  <c r="S20" i="29"/>
  <c r="T20" i="29" s="1"/>
  <c r="S19" i="29"/>
  <c r="S18" i="29"/>
  <c r="S17" i="29"/>
  <c r="S16" i="29"/>
  <c r="T16" i="29" s="1"/>
  <c r="S15" i="29"/>
  <c r="S14" i="29"/>
  <c r="S13" i="29"/>
  <c r="S12" i="29"/>
  <c r="T12" i="29" s="1"/>
  <c r="S11" i="29"/>
  <c r="S10" i="29"/>
  <c r="S9" i="29"/>
  <c r="S8" i="29"/>
  <c r="T8" i="29" s="1"/>
  <c r="S7" i="29"/>
  <c r="S6" i="29"/>
  <c r="S37" i="29" s="1"/>
  <c r="S5" i="29"/>
  <c r="M38" i="44"/>
  <c r="L38" i="44"/>
  <c r="M37" i="44"/>
  <c r="M45" i="44" s="1"/>
  <c r="L37" i="44"/>
  <c r="L44" i="44" s="1"/>
  <c r="O36" i="44"/>
  <c r="O37" i="44" s="1"/>
  <c r="M36" i="44"/>
  <c r="L36" i="44"/>
  <c r="E36" i="44"/>
  <c r="V33" i="44"/>
  <c r="S33" i="44"/>
  <c r="P33" i="44"/>
  <c r="V32" i="44"/>
  <c r="W32" i="44" s="1"/>
  <c r="S32" i="44"/>
  <c r="Z32" i="44" s="1"/>
  <c r="P32" i="44"/>
  <c r="V31" i="44"/>
  <c r="W31" i="44" s="1"/>
  <c r="S31" i="44"/>
  <c r="P31" i="44"/>
  <c r="V30" i="44"/>
  <c r="W30" i="44" s="1"/>
  <c r="S30" i="44"/>
  <c r="R30" i="44" s="1"/>
  <c r="Y30" i="44" s="1"/>
  <c r="P30" i="44"/>
  <c r="V29" i="44"/>
  <c r="S29" i="44"/>
  <c r="Z29" i="44" s="1"/>
  <c r="P29" i="44"/>
  <c r="V28" i="44"/>
  <c r="W28" i="44"/>
  <c r="S28" i="44"/>
  <c r="P28" i="44"/>
  <c r="V27" i="44"/>
  <c r="W27" i="44" s="1"/>
  <c r="S27" i="44"/>
  <c r="Z27" i="44" s="1"/>
  <c r="P27" i="44"/>
  <c r="V26" i="44"/>
  <c r="S26" i="44"/>
  <c r="Z26" i="44" s="1"/>
  <c r="P26" i="44"/>
  <c r="V25" i="44"/>
  <c r="W25" i="44" s="1"/>
  <c r="S25" i="44"/>
  <c r="R25" i="44" s="1"/>
  <c r="T25" i="44" s="1"/>
  <c r="P25" i="44"/>
  <c r="V24" i="44"/>
  <c r="W24" i="44" s="1"/>
  <c r="S24" i="44"/>
  <c r="P24" i="44"/>
  <c r="V23" i="44"/>
  <c r="S23" i="44"/>
  <c r="P23" i="44"/>
  <c r="V22" i="44"/>
  <c r="W22" i="44"/>
  <c r="S22" i="44"/>
  <c r="P22" i="44"/>
  <c r="V21" i="44"/>
  <c r="S21" i="44"/>
  <c r="P21" i="44"/>
  <c r="V20" i="44"/>
  <c r="W20" i="44"/>
  <c r="S20" i="44"/>
  <c r="Z20" i="44" s="1"/>
  <c r="P20" i="44"/>
  <c r="V19" i="44"/>
  <c r="S19" i="44"/>
  <c r="P19" i="44"/>
  <c r="V18" i="44"/>
  <c r="W18" i="44" s="1"/>
  <c r="S18" i="44"/>
  <c r="P18" i="44"/>
  <c r="V17" i="44"/>
  <c r="W17" i="44" s="1"/>
  <c r="S17" i="44"/>
  <c r="P17" i="44"/>
  <c r="V16" i="44"/>
  <c r="W16" i="44"/>
  <c r="S16" i="44"/>
  <c r="Z16" i="44" s="1"/>
  <c r="P16" i="44"/>
  <c r="V15" i="44"/>
  <c r="S15" i="44"/>
  <c r="Z15" i="44" s="1"/>
  <c r="P15" i="44"/>
  <c r="V14" i="44"/>
  <c r="W14" i="44"/>
  <c r="S14" i="44"/>
  <c r="P14" i="44"/>
  <c r="V13" i="44"/>
  <c r="S13" i="44"/>
  <c r="P13" i="44"/>
  <c r="V12" i="44"/>
  <c r="W12" i="44" s="1"/>
  <c r="S12" i="44"/>
  <c r="P12" i="44"/>
  <c r="V11" i="44"/>
  <c r="W11" i="44" s="1"/>
  <c r="S11" i="44"/>
  <c r="R11" i="44" s="1"/>
  <c r="P11" i="44"/>
  <c r="V10" i="44"/>
  <c r="S10" i="44"/>
  <c r="P10" i="44"/>
  <c r="V9" i="44"/>
  <c r="S9" i="44"/>
  <c r="Z9" i="44" s="1"/>
  <c r="P9" i="44"/>
  <c r="V8" i="44"/>
  <c r="W8" i="44" s="1"/>
  <c r="S8" i="44"/>
  <c r="P8" i="44"/>
  <c r="V7" i="44"/>
  <c r="W7" i="44" s="1"/>
  <c r="S7" i="44"/>
  <c r="P7" i="44"/>
  <c r="V6" i="44"/>
  <c r="S6" i="44"/>
  <c r="P6" i="44"/>
  <c r="V5" i="44"/>
  <c r="W5" i="44" s="1"/>
  <c r="S5" i="44"/>
  <c r="R5" i="44" s="1"/>
  <c r="P5" i="44"/>
  <c r="V4" i="44"/>
  <c r="W4" i="44"/>
  <c r="S4" i="44"/>
  <c r="P4" i="44"/>
  <c r="V3" i="44"/>
  <c r="S3" i="44"/>
  <c r="R3" i="44" s="1"/>
  <c r="P3" i="44"/>
  <c r="M38" i="45"/>
  <c r="L38" i="45"/>
  <c r="M37" i="45"/>
  <c r="L37" i="45"/>
  <c r="L45" i="45" s="1"/>
  <c r="O36" i="45"/>
  <c r="O37" i="45" s="1"/>
  <c r="M36" i="45"/>
  <c r="L36" i="45"/>
  <c r="E36" i="45"/>
  <c r="V33" i="45"/>
  <c r="S33" i="45"/>
  <c r="P33" i="45"/>
  <c r="V32" i="45"/>
  <c r="W32" i="45" s="1"/>
  <c r="S32" i="45"/>
  <c r="P32" i="45"/>
  <c r="V31" i="45"/>
  <c r="S31" i="45"/>
  <c r="P31" i="45"/>
  <c r="V30" i="45"/>
  <c r="S30" i="45"/>
  <c r="Z30" i="45" s="1"/>
  <c r="P30" i="45"/>
  <c r="V29" i="45"/>
  <c r="S29" i="45"/>
  <c r="P29" i="45"/>
  <c r="V28" i="45"/>
  <c r="W28" i="45" s="1"/>
  <c r="S28" i="45"/>
  <c r="P28" i="45"/>
  <c r="V27" i="45"/>
  <c r="W27" i="45" s="1"/>
  <c r="S27" i="45"/>
  <c r="P27" i="45"/>
  <c r="V26" i="45"/>
  <c r="W26" i="45"/>
  <c r="S26" i="45"/>
  <c r="P26" i="45"/>
  <c r="V25" i="45"/>
  <c r="S25" i="45"/>
  <c r="P25" i="45"/>
  <c r="V24" i="45"/>
  <c r="W24" i="45" s="1"/>
  <c r="S24" i="45"/>
  <c r="P24" i="45"/>
  <c r="V23" i="45"/>
  <c r="S23" i="45"/>
  <c r="P23" i="45"/>
  <c r="V22" i="45"/>
  <c r="W22" i="45" s="1"/>
  <c r="S22" i="45"/>
  <c r="P22" i="45"/>
  <c r="V21" i="45"/>
  <c r="S21" i="45"/>
  <c r="R21" i="45" s="1"/>
  <c r="P21" i="45"/>
  <c r="V20" i="45"/>
  <c r="W20" i="45" s="1"/>
  <c r="S20" i="45"/>
  <c r="R20" i="45"/>
  <c r="P20" i="45"/>
  <c r="V19" i="45"/>
  <c r="S19" i="45"/>
  <c r="R19" i="45" s="1"/>
  <c r="Y19" i="45" s="1"/>
  <c r="P19" i="45"/>
  <c r="V18" i="45"/>
  <c r="W18" i="45" s="1"/>
  <c r="S18" i="45"/>
  <c r="R18" i="45" s="1"/>
  <c r="P18" i="45"/>
  <c r="V17" i="45"/>
  <c r="S17" i="45"/>
  <c r="P17" i="45"/>
  <c r="V16" i="45"/>
  <c r="W16" i="45" s="1"/>
  <c r="S16" i="45"/>
  <c r="R16" i="45" s="1"/>
  <c r="T16" i="45" s="1"/>
  <c r="AA16" i="45" s="1"/>
  <c r="P16" i="45"/>
  <c r="V15" i="45"/>
  <c r="W15" i="45" s="1"/>
  <c r="S15" i="45"/>
  <c r="P15" i="45"/>
  <c r="V14" i="45"/>
  <c r="S14" i="45"/>
  <c r="Z14" i="45" s="1"/>
  <c r="P14" i="45"/>
  <c r="V13" i="45"/>
  <c r="S13" i="45"/>
  <c r="R13" i="45" s="1"/>
  <c r="Y13" i="45" s="1"/>
  <c r="P13" i="45"/>
  <c r="W12" i="45"/>
  <c r="V12" i="45"/>
  <c r="S12" i="45"/>
  <c r="P12" i="45"/>
  <c r="V11" i="45"/>
  <c r="W11" i="45" s="1"/>
  <c r="S11" i="45"/>
  <c r="P11" i="45"/>
  <c r="V10" i="45"/>
  <c r="W10" i="45" s="1"/>
  <c r="S10" i="45"/>
  <c r="P10" i="45"/>
  <c r="V9" i="45"/>
  <c r="S9" i="45"/>
  <c r="P9" i="45"/>
  <c r="V8" i="45"/>
  <c r="W8" i="45"/>
  <c r="S8" i="45"/>
  <c r="R8" i="45" s="1"/>
  <c r="Y8" i="45" s="1"/>
  <c r="P8" i="45"/>
  <c r="V7" i="45"/>
  <c r="S7" i="45"/>
  <c r="Z7" i="45" s="1"/>
  <c r="P7" i="45"/>
  <c r="W6" i="45"/>
  <c r="V6" i="45"/>
  <c r="S6" i="45"/>
  <c r="Z6" i="45" s="1"/>
  <c r="P6" i="45"/>
  <c r="V5" i="45"/>
  <c r="W5" i="45" s="1"/>
  <c r="S5" i="45"/>
  <c r="R5" i="45" s="1"/>
  <c r="Y5" i="45" s="1"/>
  <c r="P5" i="45"/>
  <c r="V4" i="45"/>
  <c r="W4" i="45" s="1"/>
  <c r="S4" i="45"/>
  <c r="P4" i="45"/>
  <c r="V3" i="45"/>
  <c r="S3" i="45"/>
  <c r="Z3" i="45" s="1"/>
  <c r="P3" i="45"/>
  <c r="M38" i="46"/>
  <c r="L38" i="46"/>
  <c r="M37" i="46"/>
  <c r="M45" i="46" s="1"/>
  <c r="L37" i="46"/>
  <c r="L44" i="46" s="1"/>
  <c r="O36" i="46"/>
  <c r="O37" i="46"/>
  <c r="M36" i="46"/>
  <c r="L36" i="46"/>
  <c r="E36" i="46"/>
  <c r="V33" i="46"/>
  <c r="S33" i="46"/>
  <c r="Z33" i="46" s="1"/>
  <c r="P33" i="46"/>
  <c r="V32" i="46"/>
  <c r="W32" i="46"/>
  <c r="S32" i="46"/>
  <c r="R32" i="46" s="1"/>
  <c r="P32" i="46"/>
  <c r="V31" i="46"/>
  <c r="S31" i="46"/>
  <c r="Z31" i="46" s="1"/>
  <c r="P31" i="46"/>
  <c r="V30" i="46"/>
  <c r="S30" i="46"/>
  <c r="R30" i="46" s="1"/>
  <c r="Y30" i="46" s="1"/>
  <c r="P30" i="46"/>
  <c r="V29" i="46"/>
  <c r="W29" i="46" s="1"/>
  <c r="S29" i="46"/>
  <c r="P29" i="46"/>
  <c r="V28" i="46"/>
  <c r="W28" i="46" s="1"/>
  <c r="S28" i="46"/>
  <c r="P28" i="46"/>
  <c r="V27" i="46"/>
  <c r="S27" i="46"/>
  <c r="P27" i="46"/>
  <c r="V26" i="46"/>
  <c r="W26" i="46"/>
  <c r="S26" i="46"/>
  <c r="P26" i="46"/>
  <c r="V25" i="46"/>
  <c r="S25" i="46"/>
  <c r="P25" i="46"/>
  <c r="W24" i="46"/>
  <c r="V24" i="46"/>
  <c r="S24" i="46"/>
  <c r="R24" i="46" s="1"/>
  <c r="T24" i="46" s="1"/>
  <c r="P24" i="46"/>
  <c r="V23" i="46"/>
  <c r="S23" i="46"/>
  <c r="P23" i="46"/>
  <c r="V22" i="46"/>
  <c r="W22" i="46" s="1"/>
  <c r="S22" i="46"/>
  <c r="P22" i="46"/>
  <c r="V21" i="46"/>
  <c r="S21" i="46"/>
  <c r="P21" i="46"/>
  <c r="V20" i="46"/>
  <c r="W20" i="46" s="1"/>
  <c r="S20" i="46"/>
  <c r="P20" i="46"/>
  <c r="V19" i="46"/>
  <c r="W19" i="46" s="1"/>
  <c r="S19" i="46"/>
  <c r="P19" i="46"/>
  <c r="V18" i="46"/>
  <c r="W18" i="46" s="1"/>
  <c r="S18" i="46"/>
  <c r="P18" i="46"/>
  <c r="V17" i="46"/>
  <c r="S17" i="46"/>
  <c r="P17" i="46"/>
  <c r="V16" i="46"/>
  <c r="W16" i="46" s="1"/>
  <c r="S16" i="46"/>
  <c r="R16" i="46" s="1"/>
  <c r="Y16" i="46" s="1"/>
  <c r="P16" i="46"/>
  <c r="V15" i="46"/>
  <c r="W15" i="46" s="1"/>
  <c r="S15" i="46"/>
  <c r="R15" i="46" s="1"/>
  <c r="P15" i="46"/>
  <c r="V14" i="46"/>
  <c r="W14" i="46" s="1"/>
  <c r="S14" i="46"/>
  <c r="R14" i="46" s="1"/>
  <c r="T14" i="46" s="1"/>
  <c r="P14" i="46"/>
  <c r="V13" i="46"/>
  <c r="S13" i="46"/>
  <c r="P13" i="46"/>
  <c r="V12" i="46"/>
  <c r="W12" i="46"/>
  <c r="S12" i="46"/>
  <c r="P12" i="46"/>
  <c r="V11" i="46"/>
  <c r="S11" i="46"/>
  <c r="P11" i="46"/>
  <c r="V10" i="46"/>
  <c r="W10" i="46" s="1"/>
  <c r="S10" i="46"/>
  <c r="P10" i="46"/>
  <c r="V9" i="46"/>
  <c r="W9" i="46" s="1"/>
  <c r="S9" i="46"/>
  <c r="P9" i="46"/>
  <c r="V8" i="46"/>
  <c r="S8" i="46"/>
  <c r="R8" i="46" s="1"/>
  <c r="T8" i="46" s="1"/>
  <c r="P8" i="46"/>
  <c r="V7" i="46"/>
  <c r="S7" i="46"/>
  <c r="Z7" i="46" s="1"/>
  <c r="P7" i="46"/>
  <c r="V6" i="46"/>
  <c r="W6" i="46"/>
  <c r="S6" i="46"/>
  <c r="Z6" i="46" s="1"/>
  <c r="P6" i="46"/>
  <c r="V5" i="46"/>
  <c r="W5" i="46" s="1"/>
  <c r="S5" i="46"/>
  <c r="P5" i="46"/>
  <c r="V4" i="46"/>
  <c r="W4" i="46" s="1"/>
  <c r="S4" i="46"/>
  <c r="P4" i="46"/>
  <c r="V3" i="46"/>
  <c r="S3" i="46"/>
  <c r="P3" i="46"/>
  <c r="M38" i="47"/>
  <c r="L38" i="47"/>
  <c r="M37" i="47"/>
  <c r="M45" i="47" s="1"/>
  <c r="L37" i="47"/>
  <c r="O36" i="47"/>
  <c r="O37" i="47" s="1"/>
  <c r="M36" i="47"/>
  <c r="L36" i="47"/>
  <c r="E36" i="47"/>
  <c r="V33" i="47"/>
  <c r="S33" i="47"/>
  <c r="P33" i="47"/>
  <c r="V32" i="47"/>
  <c r="W32" i="47" s="1"/>
  <c r="S32" i="47"/>
  <c r="P32" i="47"/>
  <c r="V31" i="47"/>
  <c r="W31" i="47" s="1"/>
  <c r="S31" i="47"/>
  <c r="P31" i="47"/>
  <c r="V30" i="47"/>
  <c r="S30" i="47"/>
  <c r="P30" i="47"/>
  <c r="V29" i="47"/>
  <c r="W29" i="47" s="1"/>
  <c r="S29" i="47"/>
  <c r="Z29" i="47" s="1"/>
  <c r="P29" i="47"/>
  <c r="V28" i="47"/>
  <c r="W28" i="47" s="1"/>
  <c r="S28" i="47"/>
  <c r="R28" i="47" s="1"/>
  <c r="P28" i="47"/>
  <c r="V27" i="47"/>
  <c r="S27" i="47"/>
  <c r="P27" i="47"/>
  <c r="V26" i="47"/>
  <c r="W26" i="47"/>
  <c r="S26" i="47"/>
  <c r="Z26" i="47" s="1"/>
  <c r="P26" i="47"/>
  <c r="V25" i="47"/>
  <c r="S25" i="47"/>
  <c r="P25" i="47"/>
  <c r="V24" i="47"/>
  <c r="W24" i="47" s="1"/>
  <c r="S24" i="47"/>
  <c r="R24" i="47" s="1"/>
  <c r="P24" i="47"/>
  <c r="V23" i="47"/>
  <c r="W23" i="47" s="1"/>
  <c r="S23" i="47"/>
  <c r="P23" i="47"/>
  <c r="V22" i="47"/>
  <c r="W22" i="47" s="1"/>
  <c r="S22" i="47"/>
  <c r="P22" i="47"/>
  <c r="V21" i="47"/>
  <c r="W21" i="47" s="1"/>
  <c r="S21" i="47"/>
  <c r="P21" i="47"/>
  <c r="V20" i="47"/>
  <c r="W20" i="47" s="1"/>
  <c r="S20" i="47"/>
  <c r="R20" i="47" s="1"/>
  <c r="P20" i="47"/>
  <c r="V19" i="47"/>
  <c r="W19" i="47" s="1"/>
  <c r="S19" i="47"/>
  <c r="P19" i="47"/>
  <c r="V18" i="47"/>
  <c r="W18" i="47" s="1"/>
  <c r="S18" i="47"/>
  <c r="Z18" i="47" s="1"/>
  <c r="P18" i="47"/>
  <c r="V17" i="47"/>
  <c r="S17" i="47"/>
  <c r="Z17" i="47" s="1"/>
  <c r="P17" i="47"/>
  <c r="V16" i="47"/>
  <c r="W16" i="47" s="1"/>
  <c r="S16" i="47"/>
  <c r="R16" i="47" s="1"/>
  <c r="T16" i="47" s="1"/>
  <c r="P16" i="47"/>
  <c r="V15" i="47"/>
  <c r="S15" i="47"/>
  <c r="P15" i="47"/>
  <c r="V14" i="47"/>
  <c r="W14" i="47"/>
  <c r="S14" i="47"/>
  <c r="R14" i="47" s="1"/>
  <c r="T14" i="47" s="1"/>
  <c r="P14" i="47"/>
  <c r="V13" i="47"/>
  <c r="S13" i="47"/>
  <c r="Z13" i="47" s="1"/>
  <c r="P13" i="47"/>
  <c r="V12" i="47"/>
  <c r="W12" i="47"/>
  <c r="S12" i="47"/>
  <c r="P12" i="47"/>
  <c r="V11" i="47"/>
  <c r="W11" i="47" s="1"/>
  <c r="S11" i="47"/>
  <c r="Z11" i="47" s="1"/>
  <c r="P11" i="47"/>
  <c r="V10" i="47"/>
  <c r="W10" i="47"/>
  <c r="S10" i="47"/>
  <c r="Z10" i="47" s="1"/>
  <c r="P10" i="47"/>
  <c r="V9" i="47"/>
  <c r="S9" i="47"/>
  <c r="Z9" i="47" s="1"/>
  <c r="P9" i="47"/>
  <c r="V8" i="47"/>
  <c r="W8" i="47" s="1"/>
  <c r="S8" i="47"/>
  <c r="R8" i="47" s="1"/>
  <c r="T8" i="47" s="1"/>
  <c r="P8" i="47"/>
  <c r="V7" i="47"/>
  <c r="S7" i="47"/>
  <c r="P7" i="47"/>
  <c r="V6" i="47"/>
  <c r="W6" i="47" s="1"/>
  <c r="S6" i="47"/>
  <c r="P6" i="47"/>
  <c r="V5" i="47"/>
  <c r="W5" i="47" s="1"/>
  <c r="S5" i="47"/>
  <c r="P5" i="47"/>
  <c r="V4" i="47"/>
  <c r="W4" i="47" s="1"/>
  <c r="S4" i="47"/>
  <c r="P4" i="47"/>
  <c r="V3" i="47"/>
  <c r="S3" i="47"/>
  <c r="P3" i="47"/>
  <c r="M38" i="48"/>
  <c r="L38" i="48"/>
  <c r="M37" i="48"/>
  <c r="M45" i="48"/>
  <c r="L37" i="48"/>
  <c r="L44" i="48" s="1"/>
  <c r="O36" i="48"/>
  <c r="O37" i="48"/>
  <c r="M36" i="48"/>
  <c r="L36" i="48"/>
  <c r="E36" i="48"/>
  <c r="V33" i="48"/>
  <c r="S33" i="48"/>
  <c r="P33" i="48"/>
  <c r="V32" i="48"/>
  <c r="W32" i="48"/>
  <c r="S32" i="48"/>
  <c r="R32" i="48" s="1"/>
  <c r="P32" i="48"/>
  <c r="V31" i="48"/>
  <c r="S31" i="48"/>
  <c r="Z31" i="48" s="1"/>
  <c r="P31" i="48"/>
  <c r="V30" i="48"/>
  <c r="W30" i="48" s="1"/>
  <c r="S30" i="48"/>
  <c r="Z30" i="48" s="1"/>
  <c r="P30" i="48"/>
  <c r="V29" i="48"/>
  <c r="S29" i="48"/>
  <c r="R29" i="48" s="1"/>
  <c r="Y29" i="48" s="1"/>
  <c r="P29" i="48"/>
  <c r="W28" i="48"/>
  <c r="V28" i="48"/>
  <c r="S28" i="48"/>
  <c r="P28" i="48"/>
  <c r="V27" i="48"/>
  <c r="W27" i="48" s="1"/>
  <c r="S27" i="48"/>
  <c r="P27" i="48"/>
  <c r="V26" i="48"/>
  <c r="W26" i="48" s="1"/>
  <c r="S26" i="48"/>
  <c r="P26" i="48"/>
  <c r="V25" i="48"/>
  <c r="W25" i="48" s="1"/>
  <c r="S25" i="48"/>
  <c r="P25" i="48"/>
  <c r="V24" i="48"/>
  <c r="W24" i="48" s="1"/>
  <c r="S24" i="48"/>
  <c r="P24" i="48"/>
  <c r="V23" i="48"/>
  <c r="S23" i="48"/>
  <c r="P23" i="48"/>
  <c r="V22" i="48"/>
  <c r="W22" i="48" s="1"/>
  <c r="S22" i="48"/>
  <c r="P22" i="48"/>
  <c r="V21" i="48"/>
  <c r="W21" i="48" s="1"/>
  <c r="S21" i="48"/>
  <c r="P21" i="48"/>
  <c r="V20" i="48"/>
  <c r="W20" i="48" s="1"/>
  <c r="S20" i="48"/>
  <c r="P20" i="48"/>
  <c r="V19" i="48"/>
  <c r="W19" i="48" s="1"/>
  <c r="S19" i="48"/>
  <c r="P19" i="48"/>
  <c r="V18" i="48"/>
  <c r="W18" i="48" s="1"/>
  <c r="S18" i="48"/>
  <c r="P18" i="48"/>
  <c r="V17" i="48"/>
  <c r="S17" i="48"/>
  <c r="Z17" i="48" s="1"/>
  <c r="P17" i="48"/>
  <c r="V16" i="48"/>
  <c r="W16" i="48" s="1"/>
  <c r="S16" i="48"/>
  <c r="R16" i="48" s="1"/>
  <c r="T16" i="48" s="1"/>
  <c r="AA16" i="48" s="1"/>
  <c r="P16" i="48"/>
  <c r="V15" i="48"/>
  <c r="S15" i="48"/>
  <c r="R15" i="48" s="1"/>
  <c r="T15" i="48" s="1"/>
  <c r="P15" i="48"/>
  <c r="V14" i="48"/>
  <c r="W14" i="48" s="1"/>
  <c r="S14" i="48"/>
  <c r="P14" i="48"/>
  <c r="V13" i="48"/>
  <c r="W13" i="48" s="1"/>
  <c r="S13" i="48"/>
  <c r="P13" i="48"/>
  <c r="V12" i="48"/>
  <c r="W12" i="48"/>
  <c r="S12" i="48"/>
  <c r="P12" i="48"/>
  <c r="V11" i="48"/>
  <c r="S11" i="48"/>
  <c r="Z11" i="48" s="1"/>
  <c r="P11" i="48"/>
  <c r="V10" i="48"/>
  <c r="W10" i="48" s="1"/>
  <c r="S10" i="48"/>
  <c r="P10" i="48"/>
  <c r="V9" i="48"/>
  <c r="W9" i="48" s="1"/>
  <c r="S9" i="48"/>
  <c r="R9" i="48" s="1"/>
  <c r="P9" i="48"/>
  <c r="V8" i="48"/>
  <c r="W8" i="48"/>
  <c r="S8" i="48"/>
  <c r="P8" i="48"/>
  <c r="V7" i="48"/>
  <c r="S7" i="48"/>
  <c r="Z7" i="48" s="1"/>
  <c r="P7" i="48"/>
  <c r="V6" i="48"/>
  <c r="W6" i="48" s="1"/>
  <c r="S6" i="48"/>
  <c r="R6" i="48" s="1"/>
  <c r="Y6" i="48" s="1"/>
  <c r="P6" i="48"/>
  <c r="V5" i="48"/>
  <c r="S5" i="48"/>
  <c r="P5" i="48"/>
  <c r="V4" i="48"/>
  <c r="W4" i="48" s="1"/>
  <c r="S4" i="48"/>
  <c r="P4" i="48"/>
  <c r="V3" i="48"/>
  <c r="S3" i="48"/>
  <c r="R3" i="48" s="1"/>
  <c r="P3" i="48"/>
  <c r="M38" i="49"/>
  <c r="L38" i="49"/>
  <c r="M37" i="49"/>
  <c r="M45" i="49"/>
  <c r="L37" i="49"/>
  <c r="O36" i="49"/>
  <c r="O37" i="49"/>
  <c r="M36" i="49"/>
  <c r="L36" i="49"/>
  <c r="E36" i="49"/>
  <c r="V33" i="49"/>
  <c r="W33" i="49" s="1"/>
  <c r="S33" i="49"/>
  <c r="P33" i="49"/>
  <c r="V32" i="49"/>
  <c r="W32" i="49"/>
  <c r="S32" i="49"/>
  <c r="P32" i="49"/>
  <c r="V31" i="49"/>
  <c r="S31" i="49"/>
  <c r="P31" i="49"/>
  <c r="V30" i="49"/>
  <c r="W30" i="49" s="1"/>
  <c r="S30" i="49"/>
  <c r="R30" i="49" s="1"/>
  <c r="T30" i="49" s="1"/>
  <c r="AA30" i="49" s="1"/>
  <c r="P30" i="49"/>
  <c r="V29" i="49"/>
  <c r="S29" i="49"/>
  <c r="P29" i="49"/>
  <c r="W28" i="49"/>
  <c r="V28" i="49"/>
  <c r="S28" i="49"/>
  <c r="P28" i="49"/>
  <c r="V27" i="49"/>
  <c r="S27" i="49"/>
  <c r="R27" i="49" s="1"/>
  <c r="P27" i="49"/>
  <c r="V26" i="49"/>
  <c r="W26" i="49" s="1"/>
  <c r="S26" i="49"/>
  <c r="R26" i="49" s="1"/>
  <c r="T26" i="49" s="1"/>
  <c r="AA26" i="49" s="1"/>
  <c r="P26" i="49"/>
  <c r="V25" i="49"/>
  <c r="W25" i="49" s="1"/>
  <c r="S25" i="49"/>
  <c r="R25" i="49" s="1"/>
  <c r="P25" i="49"/>
  <c r="V24" i="49"/>
  <c r="W24" i="49" s="1"/>
  <c r="S24" i="49"/>
  <c r="R24" i="49" s="1"/>
  <c r="P24" i="49"/>
  <c r="V23" i="49"/>
  <c r="S23" i="49"/>
  <c r="R23" i="49" s="1"/>
  <c r="P23" i="49"/>
  <c r="V22" i="49"/>
  <c r="W22" i="49" s="1"/>
  <c r="S22" i="49"/>
  <c r="R22" i="49" s="1"/>
  <c r="P22" i="49"/>
  <c r="V21" i="49"/>
  <c r="S21" i="49"/>
  <c r="R21" i="49" s="1"/>
  <c r="T21" i="49" s="1"/>
  <c r="P21" i="49"/>
  <c r="V20" i="49"/>
  <c r="S20" i="49"/>
  <c r="R20" i="49" s="1"/>
  <c r="T20" i="49" s="1"/>
  <c r="P20" i="49"/>
  <c r="V19" i="49"/>
  <c r="W19" i="49" s="1"/>
  <c r="S19" i="49"/>
  <c r="P19" i="49"/>
  <c r="V18" i="49"/>
  <c r="W18" i="49" s="1"/>
  <c r="S18" i="49"/>
  <c r="R18" i="49" s="1"/>
  <c r="P18" i="49"/>
  <c r="V17" i="49"/>
  <c r="W17" i="49" s="1"/>
  <c r="S17" i="49"/>
  <c r="R17" i="49" s="1"/>
  <c r="P17" i="49"/>
  <c r="V16" i="49"/>
  <c r="W16" i="49"/>
  <c r="S16" i="49"/>
  <c r="P16" i="49"/>
  <c r="V15" i="49"/>
  <c r="W15" i="49" s="1"/>
  <c r="S15" i="49"/>
  <c r="Z15" i="49" s="1"/>
  <c r="P15" i="49"/>
  <c r="V14" i="49"/>
  <c r="W14" i="49" s="1"/>
  <c r="S14" i="49"/>
  <c r="Z14" i="49" s="1"/>
  <c r="P14" i="49"/>
  <c r="V13" i="49"/>
  <c r="W13" i="49" s="1"/>
  <c r="S13" i="49"/>
  <c r="R13" i="49" s="1"/>
  <c r="P13" i="49"/>
  <c r="V12" i="49"/>
  <c r="S12" i="49"/>
  <c r="R12" i="49" s="1"/>
  <c r="T12" i="49" s="1"/>
  <c r="P12" i="49"/>
  <c r="V11" i="49"/>
  <c r="W11" i="49" s="1"/>
  <c r="S11" i="49"/>
  <c r="P11" i="49"/>
  <c r="V10" i="49"/>
  <c r="W10" i="49"/>
  <c r="S10" i="49"/>
  <c r="P10" i="49"/>
  <c r="V9" i="49"/>
  <c r="S9" i="49"/>
  <c r="Z9" i="49" s="1"/>
  <c r="P9" i="49"/>
  <c r="V8" i="49"/>
  <c r="W8" i="49"/>
  <c r="S8" i="49"/>
  <c r="Z8" i="49" s="1"/>
  <c r="P8" i="49"/>
  <c r="V7" i="49"/>
  <c r="S7" i="49"/>
  <c r="Z7" i="49" s="1"/>
  <c r="P7" i="49"/>
  <c r="W6" i="49"/>
  <c r="V6" i="49"/>
  <c r="S6" i="49"/>
  <c r="Z6" i="49" s="1"/>
  <c r="P6" i="49"/>
  <c r="V5" i="49"/>
  <c r="W5" i="49" s="1"/>
  <c r="S5" i="49"/>
  <c r="R5" i="49" s="1"/>
  <c r="T5" i="49" s="1"/>
  <c r="P5" i="49"/>
  <c r="V4" i="49"/>
  <c r="W4" i="49" s="1"/>
  <c r="S4" i="49"/>
  <c r="P4" i="49"/>
  <c r="V3" i="49"/>
  <c r="W3" i="49" s="1"/>
  <c r="S3" i="49"/>
  <c r="R3" i="49" s="1"/>
  <c r="P3" i="49"/>
  <c r="M38" i="50"/>
  <c r="L38" i="50"/>
  <c r="M37" i="50"/>
  <c r="M45" i="50" s="1"/>
  <c r="L37" i="50"/>
  <c r="O36" i="50"/>
  <c r="O37" i="50" s="1"/>
  <c r="M36" i="50"/>
  <c r="L36" i="50"/>
  <c r="E36" i="50"/>
  <c r="V33" i="50"/>
  <c r="S33" i="50"/>
  <c r="Z33" i="50" s="1"/>
  <c r="P33" i="50"/>
  <c r="V32" i="50"/>
  <c r="W32" i="50"/>
  <c r="S32" i="50"/>
  <c r="R32" i="50" s="1"/>
  <c r="P32" i="50"/>
  <c r="V31" i="50"/>
  <c r="S31" i="50"/>
  <c r="Z31" i="50" s="1"/>
  <c r="P31" i="50"/>
  <c r="V30" i="50"/>
  <c r="W30" i="50" s="1"/>
  <c r="S30" i="50"/>
  <c r="R30" i="50" s="1"/>
  <c r="T30" i="50" s="1"/>
  <c r="P30" i="50"/>
  <c r="V29" i="50"/>
  <c r="W29" i="50" s="1"/>
  <c r="S29" i="50"/>
  <c r="P29" i="50"/>
  <c r="V28" i="50"/>
  <c r="W28" i="50" s="1"/>
  <c r="S28" i="50"/>
  <c r="P28" i="50"/>
  <c r="V27" i="50"/>
  <c r="S27" i="50"/>
  <c r="R27" i="50" s="1"/>
  <c r="Y27" i="50" s="1"/>
  <c r="P27" i="50"/>
  <c r="V26" i="50"/>
  <c r="W26" i="50"/>
  <c r="S26" i="50"/>
  <c r="P26" i="50"/>
  <c r="V25" i="50"/>
  <c r="S25" i="50"/>
  <c r="P25" i="50"/>
  <c r="V24" i="50"/>
  <c r="W24" i="50" s="1"/>
  <c r="S24" i="50"/>
  <c r="R24" i="50" s="1"/>
  <c r="P24" i="50"/>
  <c r="V23" i="50"/>
  <c r="S23" i="50"/>
  <c r="R23" i="50" s="1"/>
  <c r="P23" i="50"/>
  <c r="V22" i="50"/>
  <c r="S22" i="50"/>
  <c r="R22" i="50" s="1"/>
  <c r="P22" i="50"/>
  <c r="V21" i="50"/>
  <c r="S21" i="50"/>
  <c r="R21" i="50" s="1"/>
  <c r="P21" i="50"/>
  <c r="V20" i="50"/>
  <c r="W20" i="50" s="1"/>
  <c r="S20" i="50"/>
  <c r="P20" i="50"/>
  <c r="V19" i="50"/>
  <c r="S19" i="50"/>
  <c r="P19" i="50"/>
  <c r="V18" i="50"/>
  <c r="W18" i="50" s="1"/>
  <c r="S18" i="50"/>
  <c r="P18" i="50"/>
  <c r="V17" i="50"/>
  <c r="W17" i="50" s="1"/>
  <c r="S17" i="50"/>
  <c r="P17" i="50"/>
  <c r="V16" i="50"/>
  <c r="W16" i="50"/>
  <c r="S16" i="50"/>
  <c r="R16" i="50" s="1"/>
  <c r="Y16" i="50" s="1"/>
  <c r="P16" i="50"/>
  <c r="V15" i="50"/>
  <c r="S15" i="50"/>
  <c r="P15" i="50"/>
  <c r="V14" i="50"/>
  <c r="W14" i="50" s="1"/>
  <c r="S14" i="50"/>
  <c r="R14" i="50" s="1"/>
  <c r="T14" i="50" s="1"/>
  <c r="P14" i="50"/>
  <c r="V13" i="50"/>
  <c r="W13" i="50" s="1"/>
  <c r="S13" i="50"/>
  <c r="P13" i="50"/>
  <c r="V12" i="50"/>
  <c r="W12" i="50" s="1"/>
  <c r="S12" i="50"/>
  <c r="P12" i="50"/>
  <c r="V11" i="50"/>
  <c r="S11" i="50"/>
  <c r="P11" i="50"/>
  <c r="V10" i="50"/>
  <c r="W10" i="50"/>
  <c r="S10" i="50"/>
  <c r="P10" i="50"/>
  <c r="V9" i="50"/>
  <c r="W9" i="50" s="1"/>
  <c r="S9" i="50"/>
  <c r="Z9" i="50" s="1"/>
  <c r="P9" i="50"/>
  <c r="V8" i="50"/>
  <c r="W8" i="50" s="1"/>
  <c r="S8" i="50"/>
  <c r="R8" i="50" s="1"/>
  <c r="T8" i="50" s="1"/>
  <c r="P8" i="50"/>
  <c r="V7" i="50"/>
  <c r="W7" i="50" s="1"/>
  <c r="S7" i="50"/>
  <c r="P7" i="50"/>
  <c r="V6" i="50"/>
  <c r="S6" i="50"/>
  <c r="R6" i="50" s="1"/>
  <c r="P6" i="50"/>
  <c r="V5" i="50"/>
  <c r="S5" i="50"/>
  <c r="R5" i="50" s="1"/>
  <c r="T5" i="50" s="1"/>
  <c r="P5" i="50"/>
  <c r="V4" i="50"/>
  <c r="W4" i="50" s="1"/>
  <c r="S4" i="50"/>
  <c r="R4" i="50" s="1"/>
  <c r="P4" i="50"/>
  <c r="V3" i="50"/>
  <c r="S3" i="50"/>
  <c r="R3" i="50" s="1"/>
  <c r="P3" i="50"/>
  <c r="M38" i="51"/>
  <c r="L38" i="51"/>
  <c r="M37" i="51"/>
  <c r="M45" i="51" s="1"/>
  <c r="L37" i="51"/>
  <c r="L45" i="51" s="1"/>
  <c r="O36" i="51"/>
  <c r="O37" i="51" s="1"/>
  <c r="M36" i="51"/>
  <c r="L36" i="51"/>
  <c r="E36" i="51"/>
  <c r="V33" i="51"/>
  <c r="W33" i="51" s="1"/>
  <c r="S33" i="51"/>
  <c r="P33" i="51"/>
  <c r="V32" i="51"/>
  <c r="W32" i="51"/>
  <c r="S32" i="51"/>
  <c r="P32" i="51"/>
  <c r="V31" i="51"/>
  <c r="S31" i="51"/>
  <c r="P31" i="51"/>
  <c r="V30" i="51"/>
  <c r="W30" i="51"/>
  <c r="S30" i="51"/>
  <c r="Z30" i="51" s="1"/>
  <c r="P30" i="51"/>
  <c r="V29" i="51"/>
  <c r="S29" i="51"/>
  <c r="P29" i="51"/>
  <c r="V28" i="51"/>
  <c r="W28" i="51" s="1"/>
  <c r="S28" i="51"/>
  <c r="Z28" i="51" s="1"/>
  <c r="P28" i="51"/>
  <c r="V27" i="51"/>
  <c r="S27" i="51"/>
  <c r="R27" i="51" s="1"/>
  <c r="P27" i="51"/>
  <c r="V26" i="51"/>
  <c r="W26" i="51"/>
  <c r="S26" i="51"/>
  <c r="P26" i="51"/>
  <c r="V25" i="51"/>
  <c r="W25" i="51" s="1"/>
  <c r="S25" i="51"/>
  <c r="P25" i="51"/>
  <c r="V24" i="51"/>
  <c r="W24" i="51" s="1"/>
  <c r="S24" i="51"/>
  <c r="P24" i="51"/>
  <c r="V23" i="51"/>
  <c r="S23" i="51"/>
  <c r="P23" i="51"/>
  <c r="V22" i="51"/>
  <c r="W22" i="51" s="1"/>
  <c r="S22" i="51"/>
  <c r="R22" i="51" s="1"/>
  <c r="P22" i="51"/>
  <c r="V21" i="51"/>
  <c r="S21" i="51"/>
  <c r="P21" i="51"/>
  <c r="V20" i="51"/>
  <c r="W20" i="51" s="1"/>
  <c r="S20" i="51"/>
  <c r="P20" i="51"/>
  <c r="V19" i="51"/>
  <c r="S19" i="51"/>
  <c r="R19" i="51" s="1"/>
  <c r="T19" i="51" s="1"/>
  <c r="AA19" i="51" s="1"/>
  <c r="P19" i="51"/>
  <c r="V18" i="51"/>
  <c r="W18" i="51" s="1"/>
  <c r="S18" i="51"/>
  <c r="R18" i="51" s="1"/>
  <c r="T18" i="51" s="1"/>
  <c r="AA18" i="51" s="1"/>
  <c r="P18" i="51"/>
  <c r="V17" i="51"/>
  <c r="S17" i="51"/>
  <c r="P17" i="51"/>
  <c r="V16" i="51"/>
  <c r="S16" i="51"/>
  <c r="R16" i="51" s="1"/>
  <c r="T16" i="51" s="1"/>
  <c r="P16" i="51"/>
  <c r="V15" i="51"/>
  <c r="W15" i="51" s="1"/>
  <c r="S15" i="51"/>
  <c r="P15" i="51"/>
  <c r="V14" i="51"/>
  <c r="W14" i="51"/>
  <c r="S14" i="51"/>
  <c r="P14" i="51"/>
  <c r="V13" i="51"/>
  <c r="S13" i="51"/>
  <c r="P13" i="51"/>
  <c r="W12" i="51"/>
  <c r="V12" i="51"/>
  <c r="S12" i="51"/>
  <c r="Z12" i="51" s="1"/>
  <c r="P12" i="51"/>
  <c r="V11" i="51"/>
  <c r="W11" i="51" s="1"/>
  <c r="S11" i="51"/>
  <c r="P11" i="51"/>
  <c r="V10" i="51"/>
  <c r="W10" i="51" s="1"/>
  <c r="S10" i="51"/>
  <c r="P10" i="51"/>
  <c r="V9" i="51"/>
  <c r="S9" i="51"/>
  <c r="P9" i="51"/>
  <c r="W8" i="51"/>
  <c r="V8" i="51"/>
  <c r="S8" i="51"/>
  <c r="R8" i="51" s="1"/>
  <c r="T8" i="51" s="1"/>
  <c r="P8" i="51"/>
  <c r="V7" i="51"/>
  <c r="W7" i="51" s="1"/>
  <c r="S7" i="51"/>
  <c r="P7" i="51"/>
  <c r="V6" i="51"/>
  <c r="W6" i="51"/>
  <c r="S6" i="51"/>
  <c r="Z6" i="51" s="1"/>
  <c r="P6" i="51"/>
  <c r="V5" i="51"/>
  <c r="S5" i="51"/>
  <c r="Z5" i="51" s="1"/>
  <c r="P5" i="51"/>
  <c r="V4" i="51"/>
  <c r="W4" i="51" s="1"/>
  <c r="S4" i="51"/>
  <c r="P4" i="51"/>
  <c r="V3" i="51"/>
  <c r="W3" i="51" s="1"/>
  <c r="S3" i="51"/>
  <c r="P3" i="51"/>
  <c r="M38" i="52"/>
  <c r="L38" i="52"/>
  <c r="M37" i="52"/>
  <c r="M45" i="52" s="1"/>
  <c r="L37" i="52"/>
  <c r="L44" i="52" s="1"/>
  <c r="O36" i="52"/>
  <c r="O37" i="52" s="1"/>
  <c r="M36" i="52"/>
  <c r="L36" i="52"/>
  <c r="E36" i="52"/>
  <c r="V33" i="52"/>
  <c r="W33" i="52" s="1"/>
  <c r="S33" i="52"/>
  <c r="P33" i="52"/>
  <c r="V32" i="52"/>
  <c r="W32" i="52"/>
  <c r="S32" i="52"/>
  <c r="P32" i="52"/>
  <c r="V31" i="52"/>
  <c r="S31" i="52"/>
  <c r="Z31" i="52" s="1"/>
  <c r="P31" i="52"/>
  <c r="V30" i="52"/>
  <c r="W30" i="52" s="1"/>
  <c r="S30" i="52"/>
  <c r="R30" i="52" s="1"/>
  <c r="T30" i="52" s="1"/>
  <c r="AA30" i="52" s="1"/>
  <c r="P30" i="52"/>
  <c r="V29" i="52"/>
  <c r="S29" i="52"/>
  <c r="P29" i="52"/>
  <c r="V28" i="52"/>
  <c r="W28" i="52" s="1"/>
  <c r="S28" i="52"/>
  <c r="R28" i="52" s="1"/>
  <c r="P28" i="52"/>
  <c r="V27" i="52"/>
  <c r="S27" i="52"/>
  <c r="P27" i="52"/>
  <c r="V26" i="52"/>
  <c r="W26" i="52"/>
  <c r="S26" i="52"/>
  <c r="Z26" i="52" s="1"/>
  <c r="P26" i="52"/>
  <c r="V25" i="52"/>
  <c r="W25" i="52" s="1"/>
  <c r="S25" i="52"/>
  <c r="P25" i="52"/>
  <c r="V24" i="52"/>
  <c r="W24" i="52"/>
  <c r="S24" i="52"/>
  <c r="P24" i="52"/>
  <c r="V23" i="52"/>
  <c r="S23" i="52"/>
  <c r="Z23" i="52" s="1"/>
  <c r="P23" i="52"/>
  <c r="W22" i="52"/>
  <c r="V22" i="52"/>
  <c r="S22" i="52"/>
  <c r="R22" i="52" s="1"/>
  <c r="Y22" i="52" s="1"/>
  <c r="P22" i="52"/>
  <c r="V21" i="52"/>
  <c r="S21" i="52"/>
  <c r="P21" i="52"/>
  <c r="V20" i="52"/>
  <c r="W20" i="52" s="1"/>
  <c r="S20" i="52"/>
  <c r="P20" i="52"/>
  <c r="V19" i="52"/>
  <c r="W19" i="52" s="1"/>
  <c r="S19" i="52"/>
  <c r="P19" i="52"/>
  <c r="V18" i="52"/>
  <c r="W18" i="52" s="1"/>
  <c r="S18" i="52"/>
  <c r="Z18" i="52" s="1"/>
  <c r="P18" i="52"/>
  <c r="V17" i="52"/>
  <c r="S17" i="52"/>
  <c r="P17" i="52"/>
  <c r="V16" i="52"/>
  <c r="W16" i="52" s="1"/>
  <c r="S16" i="52"/>
  <c r="R16" i="52" s="1"/>
  <c r="T16" i="52" s="1"/>
  <c r="AA16" i="52" s="1"/>
  <c r="P16" i="52"/>
  <c r="V15" i="52"/>
  <c r="S15" i="52"/>
  <c r="P15" i="52"/>
  <c r="V14" i="52"/>
  <c r="W14" i="52" s="1"/>
  <c r="S14" i="52"/>
  <c r="R14" i="52" s="1"/>
  <c r="T14" i="52" s="1"/>
  <c r="P14" i="52"/>
  <c r="V13" i="52"/>
  <c r="W13" i="52" s="1"/>
  <c r="S13" i="52"/>
  <c r="R13" i="52" s="1"/>
  <c r="P13" i="52"/>
  <c r="V12" i="52"/>
  <c r="W12" i="52" s="1"/>
  <c r="S12" i="52"/>
  <c r="P12" i="52"/>
  <c r="V11" i="52"/>
  <c r="S11" i="52"/>
  <c r="P11" i="52"/>
  <c r="V10" i="52"/>
  <c r="W10" i="52" s="1"/>
  <c r="S10" i="52"/>
  <c r="P10" i="52"/>
  <c r="V9" i="52"/>
  <c r="W9" i="52" s="1"/>
  <c r="S9" i="52"/>
  <c r="P9" i="52"/>
  <c r="V8" i="52"/>
  <c r="W8" i="52" s="1"/>
  <c r="S8" i="52"/>
  <c r="P8" i="52"/>
  <c r="V7" i="52"/>
  <c r="S7" i="52"/>
  <c r="Z7" i="52" s="1"/>
  <c r="P7" i="52"/>
  <c r="V6" i="52"/>
  <c r="W6" i="52" s="1"/>
  <c r="S6" i="52"/>
  <c r="P6" i="52"/>
  <c r="V5" i="52"/>
  <c r="W5" i="52" s="1"/>
  <c r="S5" i="52"/>
  <c r="P5" i="52"/>
  <c r="V4" i="52"/>
  <c r="W4" i="52" s="1"/>
  <c r="S4" i="52"/>
  <c r="R4" i="52" s="1"/>
  <c r="Y4" i="52" s="1"/>
  <c r="P4" i="52"/>
  <c r="V3" i="52"/>
  <c r="S3" i="52"/>
  <c r="Z3" i="52" s="1"/>
  <c r="P3" i="52"/>
  <c r="L44" i="53"/>
  <c r="M38" i="53"/>
  <c r="L38" i="53"/>
  <c r="M37" i="53"/>
  <c r="L37" i="53"/>
  <c r="L45" i="53" s="1"/>
  <c r="O36" i="53"/>
  <c r="O37" i="53"/>
  <c r="M36" i="53"/>
  <c r="L36" i="53"/>
  <c r="E36" i="53"/>
  <c r="V33" i="53"/>
  <c r="W33" i="53" s="1"/>
  <c r="S33" i="53"/>
  <c r="P33" i="53"/>
  <c r="V32" i="53"/>
  <c r="W32" i="53"/>
  <c r="S32" i="53"/>
  <c r="P32" i="53"/>
  <c r="V31" i="53"/>
  <c r="S31" i="53"/>
  <c r="P31" i="53"/>
  <c r="V30" i="53"/>
  <c r="W30" i="53"/>
  <c r="S30" i="53"/>
  <c r="Z30" i="53" s="1"/>
  <c r="P30" i="53"/>
  <c r="V29" i="53"/>
  <c r="S29" i="53"/>
  <c r="P29" i="53"/>
  <c r="W28" i="53"/>
  <c r="V28" i="53"/>
  <c r="S28" i="53"/>
  <c r="Z28" i="53" s="1"/>
  <c r="P28" i="53"/>
  <c r="V27" i="53"/>
  <c r="W27" i="53" s="1"/>
  <c r="S27" i="53"/>
  <c r="P27" i="53"/>
  <c r="V26" i="53"/>
  <c r="W26" i="53" s="1"/>
  <c r="S26" i="53"/>
  <c r="R26" i="53" s="1"/>
  <c r="T26" i="53" s="1"/>
  <c r="P26" i="53"/>
  <c r="V25" i="53"/>
  <c r="S25" i="53"/>
  <c r="P25" i="53"/>
  <c r="V24" i="53"/>
  <c r="W24" i="53" s="1"/>
  <c r="S24" i="53"/>
  <c r="P24" i="53"/>
  <c r="V23" i="53"/>
  <c r="W23" i="53" s="1"/>
  <c r="S23" i="53"/>
  <c r="Z23" i="53" s="1"/>
  <c r="P23" i="53"/>
  <c r="V22" i="53"/>
  <c r="W22" i="53" s="1"/>
  <c r="S22" i="53"/>
  <c r="R22" i="53" s="1"/>
  <c r="Y22" i="53" s="1"/>
  <c r="P22" i="53"/>
  <c r="V21" i="53"/>
  <c r="S21" i="53"/>
  <c r="P21" i="53"/>
  <c r="V20" i="53"/>
  <c r="W20" i="53" s="1"/>
  <c r="S20" i="53"/>
  <c r="P20" i="53"/>
  <c r="V19" i="53"/>
  <c r="W19" i="53" s="1"/>
  <c r="S19" i="53"/>
  <c r="R19" i="53" s="1"/>
  <c r="P19" i="53"/>
  <c r="V18" i="53"/>
  <c r="W18" i="53"/>
  <c r="S18" i="53"/>
  <c r="P18" i="53"/>
  <c r="V17" i="53"/>
  <c r="W17" i="53" s="1"/>
  <c r="S17" i="53"/>
  <c r="P17" i="53"/>
  <c r="V16" i="53"/>
  <c r="W16" i="53" s="1"/>
  <c r="S16" i="53"/>
  <c r="R16" i="53" s="1"/>
  <c r="T16" i="53" s="1"/>
  <c r="AA16" i="53" s="1"/>
  <c r="P16" i="53"/>
  <c r="V15" i="53"/>
  <c r="S15" i="53"/>
  <c r="R15" i="53" s="1"/>
  <c r="P15" i="53"/>
  <c r="V14" i="53"/>
  <c r="W14" i="53" s="1"/>
  <c r="S14" i="53"/>
  <c r="P14" i="53"/>
  <c r="V13" i="53"/>
  <c r="W13" i="53" s="1"/>
  <c r="S13" i="53"/>
  <c r="P13" i="53"/>
  <c r="V12" i="53"/>
  <c r="W12" i="53" s="1"/>
  <c r="S12" i="53"/>
  <c r="P12" i="53"/>
  <c r="V11" i="53"/>
  <c r="W11" i="53" s="1"/>
  <c r="S11" i="53"/>
  <c r="R11" i="53" s="1"/>
  <c r="P11" i="53"/>
  <c r="V10" i="53"/>
  <c r="W10" i="53" s="1"/>
  <c r="S10" i="53"/>
  <c r="R10" i="53" s="1"/>
  <c r="P10" i="53"/>
  <c r="V9" i="53"/>
  <c r="S9" i="53"/>
  <c r="P9" i="53"/>
  <c r="V8" i="53"/>
  <c r="S8" i="53"/>
  <c r="R8" i="53" s="1"/>
  <c r="T8" i="53" s="1"/>
  <c r="P8" i="53"/>
  <c r="V7" i="53"/>
  <c r="S7" i="53"/>
  <c r="P7" i="53"/>
  <c r="V6" i="53"/>
  <c r="W6" i="53" s="1"/>
  <c r="S6" i="53"/>
  <c r="Z6" i="53" s="1"/>
  <c r="P6" i="53"/>
  <c r="V5" i="53"/>
  <c r="S5" i="53"/>
  <c r="P5" i="53"/>
  <c r="V4" i="53"/>
  <c r="W4" i="53" s="1"/>
  <c r="S4" i="53"/>
  <c r="P4" i="53"/>
  <c r="V3" i="53"/>
  <c r="W3" i="53" s="1"/>
  <c r="S3" i="53"/>
  <c r="R3" i="53" s="1"/>
  <c r="P3" i="53"/>
  <c r="M38" i="54"/>
  <c r="L38" i="54"/>
  <c r="M37" i="54"/>
  <c r="L37" i="54"/>
  <c r="O36" i="54"/>
  <c r="O37" i="54" s="1"/>
  <c r="M36" i="54"/>
  <c r="L36" i="54"/>
  <c r="E36" i="54"/>
  <c r="V33" i="54"/>
  <c r="S33" i="54"/>
  <c r="Z33" i="54" s="1"/>
  <c r="P33" i="54"/>
  <c r="V32" i="54"/>
  <c r="W32" i="54"/>
  <c r="S32" i="54"/>
  <c r="R32" i="54" s="1"/>
  <c r="P32" i="54"/>
  <c r="V31" i="54"/>
  <c r="W31" i="54" s="1"/>
  <c r="S31" i="54"/>
  <c r="Z31" i="54" s="1"/>
  <c r="P31" i="54"/>
  <c r="V30" i="54"/>
  <c r="W30" i="54"/>
  <c r="S30" i="54"/>
  <c r="R30" i="54" s="1"/>
  <c r="P30" i="54"/>
  <c r="V29" i="54"/>
  <c r="S29" i="54"/>
  <c r="Z29" i="54" s="1"/>
  <c r="P29" i="54"/>
  <c r="W28" i="54"/>
  <c r="V28" i="54"/>
  <c r="S28" i="54"/>
  <c r="Z28" i="54" s="1"/>
  <c r="P28" i="54"/>
  <c r="V27" i="54"/>
  <c r="S27" i="54"/>
  <c r="P27" i="54"/>
  <c r="V26" i="54"/>
  <c r="W26" i="54"/>
  <c r="S26" i="54"/>
  <c r="R26" i="54" s="1"/>
  <c r="T26" i="54" s="1"/>
  <c r="AA26" i="54" s="1"/>
  <c r="P26" i="54"/>
  <c r="V25" i="54"/>
  <c r="W25" i="54" s="1"/>
  <c r="S25" i="54"/>
  <c r="P25" i="54"/>
  <c r="V24" i="54"/>
  <c r="W24" i="54" s="1"/>
  <c r="S24" i="54"/>
  <c r="P24" i="54"/>
  <c r="V23" i="54"/>
  <c r="W23" i="54" s="1"/>
  <c r="S23" i="54"/>
  <c r="Z23" i="54" s="1"/>
  <c r="P23" i="54"/>
  <c r="V22" i="54"/>
  <c r="W22" i="54" s="1"/>
  <c r="S22" i="54"/>
  <c r="Z22" i="54" s="1"/>
  <c r="P22" i="54"/>
  <c r="V21" i="54"/>
  <c r="S21" i="54"/>
  <c r="R21" i="54" s="1"/>
  <c r="P21" i="54"/>
  <c r="V20" i="54"/>
  <c r="W20" i="54" s="1"/>
  <c r="S20" i="54"/>
  <c r="P20" i="54"/>
  <c r="V19" i="54"/>
  <c r="W19" i="54" s="1"/>
  <c r="S19" i="54"/>
  <c r="P19" i="54"/>
  <c r="V18" i="54"/>
  <c r="W18" i="54" s="1"/>
  <c r="S18" i="54"/>
  <c r="P18" i="54"/>
  <c r="V17" i="54"/>
  <c r="S17" i="54"/>
  <c r="P17" i="54"/>
  <c r="V16" i="54"/>
  <c r="W16" i="54" s="1"/>
  <c r="S16" i="54"/>
  <c r="P16" i="54"/>
  <c r="V15" i="54"/>
  <c r="W15" i="54" s="1"/>
  <c r="S15" i="54"/>
  <c r="P15" i="54"/>
  <c r="V14" i="54"/>
  <c r="W14" i="54"/>
  <c r="S14" i="54"/>
  <c r="R14" i="54" s="1"/>
  <c r="T14" i="54" s="1"/>
  <c r="AA14" i="54" s="1"/>
  <c r="P14" i="54"/>
  <c r="V13" i="54"/>
  <c r="S13" i="54"/>
  <c r="P13" i="54"/>
  <c r="V12" i="54"/>
  <c r="W12" i="54" s="1"/>
  <c r="S12" i="54"/>
  <c r="P12" i="54"/>
  <c r="V11" i="54"/>
  <c r="W11" i="54" s="1"/>
  <c r="S11" i="54"/>
  <c r="P11" i="54"/>
  <c r="V10" i="54"/>
  <c r="S10" i="54"/>
  <c r="R10" i="54" s="1"/>
  <c r="T10" i="54" s="1"/>
  <c r="P10" i="54"/>
  <c r="V9" i="54"/>
  <c r="W9" i="54" s="1"/>
  <c r="S9" i="54"/>
  <c r="P9" i="54"/>
  <c r="V8" i="54"/>
  <c r="W8" i="54" s="1"/>
  <c r="S8" i="54"/>
  <c r="P8" i="54"/>
  <c r="V7" i="54"/>
  <c r="W7" i="54" s="1"/>
  <c r="S7" i="54"/>
  <c r="P7" i="54"/>
  <c r="V6" i="54"/>
  <c r="W6" i="54"/>
  <c r="S6" i="54"/>
  <c r="R6" i="54" s="1"/>
  <c r="P6" i="54"/>
  <c r="V5" i="54"/>
  <c r="S5" i="54"/>
  <c r="Z5" i="54" s="1"/>
  <c r="P5" i="54"/>
  <c r="V4" i="54"/>
  <c r="W4" i="54" s="1"/>
  <c r="S4" i="54"/>
  <c r="Z4" i="54" s="1"/>
  <c r="P4" i="54"/>
  <c r="V3" i="54"/>
  <c r="S3" i="54"/>
  <c r="P3" i="54"/>
  <c r="L44" i="55"/>
  <c r="M38" i="55"/>
  <c r="L38" i="55"/>
  <c r="M37" i="55"/>
  <c r="M44" i="55" s="1"/>
  <c r="M45" i="55"/>
  <c r="L37" i="55"/>
  <c r="L45" i="55" s="1"/>
  <c r="O36" i="55"/>
  <c r="O37" i="55"/>
  <c r="M36" i="55"/>
  <c r="L36" i="55"/>
  <c r="E36" i="55"/>
  <c r="V33" i="55"/>
  <c r="W33" i="55" s="1"/>
  <c r="S33" i="55"/>
  <c r="P33" i="55"/>
  <c r="V32" i="55"/>
  <c r="W32" i="55"/>
  <c r="S32" i="55"/>
  <c r="R32" i="55" s="1"/>
  <c r="T32" i="55" s="1"/>
  <c r="P32" i="55"/>
  <c r="V31" i="55"/>
  <c r="W31" i="55" s="1"/>
  <c r="S31" i="55"/>
  <c r="P31" i="55"/>
  <c r="V30" i="55"/>
  <c r="W30" i="55"/>
  <c r="S30" i="55"/>
  <c r="P30" i="55"/>
  <c r="V29" i="55"/>
  <c r="S29" i="55"/>
  <c r="Z29" i="55" s="1"/>
  <c r="P29" i="55"/>
  <c r="V28" i="55"/>
  <c r="W28" i="55" s="1"/>
  <c r="S28" i="55"/>
  <c r="P28" i="55"/>
  <c r="V27" i="55"/>
  <c r="S27" i="55"/>
  <c r="Z27" i="55" s="1"/>
  <c r="P27" i="55"/>
  <c r="V26" i="55"/>
  <c r="W26" i="55" s="1"/>
  <c r="S26" i="55"/>
  <c r="Z26" i="55" s="1"/>
  <c r="P26" i="55"/>
  <c r="V25" i="55"/>
  <c r="S25" i="55"/>
  <c r="P25" i="55"/>
  <c r="W24" i="55"/>
  <c r="V24" i="55"/>
  <c r="S24" i="55"/>
  <c r="R24" i="55" s="1"/>
  <c r="T24" i="55" s="1"/>
  <c r="P24" i="55"/>
  <c r="V23" i="55"/>
  <c r="S23" i="55"/>
  <c r="P23" i="55"/>
  <c r="V22" i="55"/>
  <c r="W22" i="55" s="1"/>
  <c r="S22" i="55"/>
  <c r="R22" i="55" s="1"/>
  <c r="P22" i="55"/>
  <c r="V21" i="55"/>
  <c r="W21" i="55" s="1"/>
  <c r="S21" i="55"/>
  <c r="P21" i="55"/>
  <c r="V20" i="55"/>
  <c r="W20" i="55"/>
  <c r="S20" i="55"/>
  <c r="P20" i="55"/>
  <c r="V19" i="55"/>
  <c r="S19" i="55"/>
  <c r="P19" i="55"/>
  <c r="V18" i="55"/>
  <c r="W18" i="55" s="1"/>
  <c r="S18" i="55"/>
  <c r="Z18" i="55" s="1"/>
  <c r="P18" i="55"/>
  <c r="V17" i="55"/>
  <c r="W17" i="55" s="1"/>
  <c r="S17" i="55"/>
  <c r="R17" i="55" s="1"/>
  <c r="Y17" i="55" s="1"/>
  <c r="P17" i="55"/>
  <c r="V16" i="55"/>
  <c r="W16" i="55" s="1"/>
  <c r="S16" i="55"/>
  <c r="R16" i="55" s="1"/>
  <c r="T16" i="55" s="1"/>
  <c r="P16" i="55"/>
  <c r="V15" i="55"/>
  <c r="S15" i="55"/>
  <c r="P15" i="55"/>
  <c r="V14" i="55"/>
  <c r="W14" i="55" s="1"/>
  <c r="S14" i="55"/>
  <c r="R14" i="55" s="1"/>
  <c r="P14" i="55"/>
  <c r="V13" i="55"/>
  <c r="S13" i="55"/>
  <c r="P13" i="55"/>
  <c r="V12" i="55"/>
  <c r="W12" i="55" s="1"/>
  <c r="S12" i="55"/>
  <c r="P12" i="55"/>
  <c r="V11" i="55"/>
  <c r="W11" i="55" s="1"/>
  <c r="S11" i="55"/>
  <c r="R11" i="55" s="1"/>
  <c r="P11" i="55"/>
  <c r="V10" i="55"/>
  <c r="W10" i="55" s="1"/>
  <c r="S10" i="55"/>
  <c r="R10" i="55" s="1"/>
  <c r="P10" i="55"/>
  <c r="V9" i="55"/>
  <c r="S9" i="55"/>
  <c r="P9" i="55"/>
  <c r="V8" i="55"/>
  <c r="W8" i="55" s="1"/>
  <c r="S8" i="55"/>
  <c r="R8" i="55" s="1"/>
  <c r="P8" i="55"/>
  <c r="V7" i="55"/>
  <c r="S7" i="55"/>
  <c r="P7" i="55"/>
  <c r="V6" i="55"/>
  <c r="W6" i="55" s="1"/>
  <c r="S6" i="55"/>
  <c r="P6" i="55"/>
  <c r="V5" i="55"/>
  <c r="W5" i="55" s="1"/>
  <c r="S5" i="55"/>
  <c r="P5" i="55"/>
  <c r="V4" i="55"/>
  <c r="W4" i="55" s="1"/>
  <c r="S4" i="55"/>
  <c r="P4" i="55"/>
  <c r="V3" i="55"/>
  <c r="S3" i="55"/>
  <c r="P3" i="55"/>
  <c r="L44" i="56"/>
  <c r="M38" i="56"/>
  <c r="L38" i="56"/>
  <c r="M37" i="56"/>
  <c r="M44" i="56" s="1"/>
  <c r="M45" i="56"/>
  <c r="L37" i="56"/>
  <c r="L45" i="56" s="1"/>
  <c r="O36" i="56"/>
  <c r="O37" i="56"/>
  <c r="M36" i="56"/>
  <c r="L36" i="56"/>
  <c r="E36" i="56"/>
  <c r="V33" i="56"/>
  <c r="S33" i="56"/>
  <c r="Z33" i="56" s="1"/>
  <c r="P33" i="56"/>
  <c r="V32" i="56"/>
  <c r="W32" i="56" s="1"/>
  <c r="S32" i="56"/>
  <c r="R32" i="56" s="1"/>
  <c r="Y32" i="56" s="1"/>
  <c r="P32" i="56"/>
  <c r="V31" i="56"/>
  <c r="S31" i="56"/>
  <c r="Z31" i="56" s="1"/>
  <c r="P31" i="56"/>
  <c r="W30" i="56"/>
  <c r="V30" i="56"/>
  <c r="S30" i="56"/>
  <c r="Z30" i="56" s="1"/>
  <c r="P30" i="56"/>
  <c r="V29" i="56"/>
  <c r="W29" i="56" s="1"/>
  <c r="S29" i="56"/>
  <c r="R29" i="56" s="1"/>
  <c r="P29" i="56"/>
  <c r="V28" i="56"/>
  <c r="W28" i="56"/>
  <c r="S28" i="56"/>
  <c r="P28" i="56"/>
  <c r="V27" i="56"/>
  <c r="S27" i="56"/>
  <c r="P27" i="56"/>
  <c r="V26" i="56"/>
  <c r="W26" i="56"/>
  <c r="S26" i="56"/>
  <c r="P26" i="56"/>
  <c r="V25" i="56"/>
  <c r="W25" i="56" s="1"/>
  <c r="S25" i="56"/>
  <c r="P25" i="56"/>
  <c r="V24" i="56"/>
  <c r="W24" i="56" s="1"/>
  <c r="S24" i="56"/>
  <c r="R24" i="56" s="1"/>
  <c r="T24" i="56" s="1"/>
  <c r="AA24" i="56" s="1"/>
  <c r="P24" i="56"/>
  <c r="V23" i="56"/>
  <c r="S23" i="56"/>
  <c r="P23" i="56"/>
  <c r="V22" i="56"/>
  <c r="W22" i="56" s="1"/>
  <c r="S22" i="56"/>
  <c r="P22" i="56"/>
  <c r="V21" i="56"/>
  <c r="W21" i="56" s="1"/>
  <c r="S21" i="56"/>
  <c r="P21" i="56"/>
  <c r="V20" i="56"/>
  <c r="W20" i="56"/>
  <c r="S20" i="56"/>
  <c r="P20" i="56"/>
  <c r="V19" i="56"/>
  <c r="W19" i="56" s="1"/>
  <c r="S19" i="56"/>
  <c r="P19" i="56"/>
  <c r="V18" i="56"/>
  <c r="W18" i="56" s="1"/>
  <c r="S18" i="56"/>
  <c r="Z18" i="56" s="1"/>
  <c r="P18" i="56"/>
  <c r="V17" i="56"/>
  <c r="S17" i="56"/>
  <c r="P17" i="56"/>
  <c r="V16" i="56"/>
  <c r="W16" i="56" s="1"/>
  <c r="S16" i="56"/>
  <c r="P16" i="56"/>
  <c r="V15" i="56"/>
  <c r="S15" i="56"/>
  <c r="P15" i="56"/>
  <c r="V14" i="56"/>
  <c r="W14" i="56" s="1"/>
  <c r="S14" i="56"/>
  <c r="P14" i="56"/>
  <c r="V13" i="56"/>
  <c r="S13" i="56"/>
  <c r="R13" i="56" s="1"/>
  <c r="T13" i="56" s="1"/>
  <c r="P13" i="56"/>
  <c r="V12" i="56"/>
  <c r="W12" i="56" s="1"/>
  <c r="S12" i="56"/>
  <c r="R12" i="56" s="1"/>
  <c r="Y12" i="56" s="1"/>
  <c r="P12" i="56"/>
  <c r="V11" i="56"/>
  <c r="S11" i="56"/>
  <c r="P11" i="56"/>
  <c r="W10" i="56"/>
  <c r="V10" i="56"/>
  <c r="S10" i="56"/>
  <c r="P10" i="56"/>
  <c r="V9" i="56"/>
  <c r="W9" i="56" s="1"/>
  <c r="S9" i="56"/>
  <c r="R9" i="56" s="1"/>
  <c r="T9" i="56" s="1"/>
  <c r="P9" i="56"/>
  <c r="V8" i="56"/>
  <c r="W8" i="56" s="1"/>
  <c r="S8" i="56"/>
  <c r="Z8" i="56" s="1"/>
  <c r="P8" i="56"/>
  <c r="V7" i="56"/>
  <c r="S7" i="56"/>
  <c r="Z7" i="56" s="1"/>
  <c r="P7" i="56"/>
  <c r="V6" i="56"/>
  <c r="W6" i="56" s="1"/>
  <c r="S6" i="56"/>
  <c r="P6" i="56"/>
  <c r="V5" i="56"/>
  <c r="W5" i="56" s="1"/>
  <c r="S5" i="56"/>
  <c r="P5" i="56"/>
  <c r="V4" i="56"/>
  <c r="W4" i="56"/>
  <c r="S4" i="56"/>
  <c r="P4" i="56"/>
  <c r="V3" i="56"/>
  <c r="W3" i="56" s="1"/>
  <c r="V36" i="56"/>
  <c r="S3" i="56"/>
  <c r="R3" i="56" s="1"/>
  <c r="P3" i="56"/>
  <c r="M38" i="57"/>
  <c r="L38" i="57"/>
  <c r="M37" i="57"/>
  <c r="M45" i="57" s="1"/>
  <c r="L37" i="57"/>
  <c r="L44" i="57"/>
  <c r="O36" i="57"/>
  <c r="O37" i="57" s="1"/>
  <c r="M36" i="57"/>
  <c r="L36" i="57"/>
  <c r="E36" i="57"/>
  <c r="V33" i="57"/>
  <c r="W33" i="57" s="1"/>
  <c r="S33" i="57"/>
  <c r="Z33" i="57" s="1"/>
  <c r="P33" i="57"/>
  <c r="V32" i="57"/>
  <c r="W32" i="57" s="1"/>
  <c r="S32" i="57"/>
  <c r="Z32" i="57" s="1"/>
  <c r="P32" i="57"/>
  <c r="V31" i="57"/>
  <c r="S31" i="57"/>
  <c r="Z31" i="57" s="1"/>
  <c r="P31" i="57"/>
  <c r="V30" i="57"/>
  <c r="W30" i="57" s="1"/>
  <c r="S30" i="57"/>
  <c r="Z30" i="57" s="1"/>
  <c r="P30" i="57"/>
  <c r="V29" i="57"/>
  <c r="S29" i="57"/>
  <c r="R29" i="57" s="1"/>
  <c r="T29" i="57" s="1"/>
  <c r="AA29" i="57" s="1"/>
  <c r="P29" i="57"/>
  <c r="V28" i="57"/>
  <c r="W28" i="57" s="1"/>
  <c r="S28" i="57"/>
  <c r="P28" i="57"/>
  <c r="V27" i="57"/>
  <c r="W27" i="57" s="1"/>
  <c r="S27" i="57"/>
  <c r="Z27" i="57" s="1"/>
  <c r="P27" i="57"/>
  <c r="V26" i="57"/>
  <c r="W26" i="57" s="1"/>
  <c r="S26" i="57"/>
  <c r="Z26" i="57" s="1"/>
  <c r="P26" i="57"/>
  <c r="V25" i="57"/>
  <c r="S25" i="57"/>
  <c r="P25" i="57"/>
  <c r="V24" i="57"/>
  <c r="W24" i="57" s="1"/>
  <c r="S24" i="57"/>
  <c r="P24" i="57"/>
  <c r="V23" i="57"/>
  <c r="S23" i="57"/>
  <c r="P23" i="57"/>
  <c r="V22" i="57"/>
  <c r="W22" i="57" s="1"/>
  <c r="S22" i="57"/>
  <c r="P22" i="57"/>
  <c r="V21" i="57"/>
  <c r="W21" i="57" s="1"/>
  <c r="S21" i="57"/>
  <c r="P21" i="57"/>
  <c r="V20" i="57"/>
  <c r="W20" i="57" s="1"/>
  <c r="S20" i="57"/>
  <c r="R20" i="57" s="1"/>
  <c r="T20" i="57" s="1"/>
  <c r="AA20" i="57" s="1"/>
  <c r="P20" i="57"/>
  <c r="V19" i="57"/>
  <c r="S19" i="57"/>
  <c r="P19" i="57"/>
  <c r="W18" i="57"/>
  <c r="V18" i="57"/>
  <c r="S18" i="57"/>
  <c r="Z18" i="57" s="1"/>
  <c r="P18" i="57"/>
  <c r="V17" i="57"/>
  <c r="S17" i="57"/>
  <c r="P17" i="57"/>
  <c r="V16" i="57"/>
  <c r="W16" i="57" s="1"/>
  <c r="S16" i="57"/>
  <c r="P16" i="57"/>
  <c r="V15" i="57"/>
  <c r="S15" i="57"/>
  <c r="Z15" i="57" s="1"/>
  <c r="P15" i="57"/>
  <c r="V14" i="57"/>
  <c r="W14" i="57" s="1"/>
  <c r="S14" i="57"/>
  <c r="P14" i="57"/>
  <c r="V13" i="57"/>
  <c r="W13" i="57" s="1"/>
  <c r="S13" i="57"/>
  <c r="P13" i="57"/>
  <c r="V12" i="57"/>
  <c r="S12" i="57"/>
  <c r="R12" i="57" s="1"/>
  <c r="T12" i="57" s="1"/>
  <c r="P12" i="57"/>
  <c r="V11" i="57"/>
  <c r="W11" i="57" s="1"/>
  <c r="S11" i="57"/>
  <c r="Z11" i="57" s="1"/>
  <c r="P11" i="57"/>
  <c r="V10" i="57"/>
  <c r="W10" i="57" s="1"/>
  <c r="S10" i="57"/>
  <c r="P10" i="57"/>
  <c r="V9" i="57"/>
  <c r="S9" i="57"/>
  <c r="P9" i="57"/>
  <c r="V8" i="57"/>
  <c r="W8" i="57" s="1"/>
  <c r="S8" i="57"/>
  <c r="P8" i="57"/>
  <c r="V7" i="57"/>
  <c r="W7" i="57" s="1"/>
  <c r="S7" i="57"/>
  <c r="P7" i="57"/>
  <c r="V6" i="57"/>
  <c r="S6" i="57"/>
  <c r="Z6" i="57" s="1"/>
  <c r="P6" i="57"/>
  <c r="V5" i="57"/>
  <c r="W5" i="57" s="1"/>
  <c r="S5" i="57"/>
  <c r="R5" i="57" s="1"/>
  <c r="P5" i="57"/>
  <c r="V4" i="57"/>
  <c r="W4" i="57" s="1"/>
  <c r="S4" i="57"/>
  <c r="R4" i="57" s="1"/>
  <c r="T4" i="57" s="1"/>
  <c r="P4" i="57"/>
  <c r="V3" i="57"/>
  <c r="S3" i="57"/>
  <c r="Z3" i="57" s="1"/>
  <c r="P3" i="57"/>
  <c r="M38" i="58"/>
  <c r="L38" i="58"/>
  <c r="M37" i="58"/>
  <c r="M45" i="58"/>
  <c r="L37" i="58"/>
  <c r="L44" i="58" s="1"/>
  <c r="O36" i="58"/>
  <c r="O37" i="58"/>
  <c r="M36" i="58"/>
  <c r="L36" i="58"/>
  <c r="E36" i="58"/>
  <c r="V33" i="58"/>
  <c r="S33" i="58"/>
  <c r="P33" i="58"/>
  <c r="V32" i="58"/>
  <c r="W32" i="58" s="1"/>
  <c r="S32" i="58"/>
  <c r="P32" i="58"/>
  <c r="V31" i="58"/>
  <c r="S31" i="58"/>
  <c r="Z31" i="58" s="1"/>
  <c r="P31" i="58"/>
  <c r="V30" i="58"/>
  <c r="W30" i="58" s="1"/>
  <c r="S30" i="58"/>
  <c r="P30" i="58"/>
  <c r="V29" i="58"/>
  <c r="S29" i="58"/>
  <c r="R29" i="58" s="1"/>
  <c r="P29" i="58"/>
  <c r="V28" i="58"/>
  <c r="W28" i="58" s="1"/>
  <c r="S28" i="58"/>
  <c r="P28" i="58"/>
  <c r="V27" i="58"/>
  <c r="S27" i="58"/>
  <c r="P27" i="58"/>
  <c r="V26" i="58"/>
  <c r="S26" i="58"/>
  <c r="P26" i="58"/>
  <c r="V25" i="58"/>
  <c r="W25" i="58" s="1"/>
  <c r="S25" i="58"/>
  <c r="P25" i="58"/>
  <c r="V24" i="58"/>
  <c r="W24" i="58"/>
  <c r="S24" i="58"/>
  <c r="Z24" i="58" s="1"/>
  <c r="P24" i="58"/>
  <c r="V23" i="58"/>
  <c r="S23" i="58"/>
  <c r="Z23" i="58" s="1"/>
  <c r="P23" i="58"/>
  <c r="W22" i="58"/>
  <c r="V22" i="58"/>
  <c r="S22" i="58"/>
  <c r="P22" i="58"/>
  <c r="V21" i="58"/>
  <c r="S21" i="58"/>
  <c r="P21" i="58"/>
  <c r="V20" i="58"/>
  <c r="W20" i="58" s="1"/>
  <c r="S20" i="58"/>
  <c r="P20" i="58"/>
  <c r="V19" i="58"/>
  <c r="S19" i="58"/>
  <c r="P19" i="58"/>
  <c r="V18" i="58"/>
  <c r="W18" i="58"/>
  <c r="S18" i="58"/>
  <c r="Z18" i="58" s="1"/>
  <c r="P18" i="58"/>
  <c r="V17" i="58"/>
  <c r="S17" i="58"/>
  <c r="P17" i="58"/>
  <c r="V16" i="58"/>
  <c r="W16" i="58" s="1"/>
  <c r="S16" i="58"/>
  <c r="Z16" i="58" s="1"/>
  <c r="P16" i="58"/>
  <c r="V15" i="58"/>
  <c r="S15" i="58"/>
  <c r="P15" i="58"/>
  <c r="V14" i="58"/>
  <c r="W14" i="58" s="1"/>
  <c r="S14" i="58"/>
  <c r="P14" i="58"/>
  <c r="V13" i="58"/>
  <c r="W13" i="58" s="1"/>
  <c r="S13" i="58"/>
  <c r="R13" i="58" s="1"/>
  <c r="P13" i="58"/>
  <c r="V12" i="58"/>
  <c r="W12" i="58"/>
  <c r="S12" i="58"/>
  <c r="P12" i="58"/>
  <c r="V11" i="58"/>
  <c r="W11" i="58" s="1"/>
  <c r="S11" i="58"/>
  <c r="Z11" i="58" s="1"/>
  <c r="P11" i="58"/>
  <c r="V10" i="58"/>
  <c r="S10" i="58"/>
  <c r="R10" i="58" s="1"/>
  <c r="T10" i="58" s="1"/>
  <c r="P10" i="58"/>
  <c r="V9" i="58"/>
  <c r="W9" i="58" s="1"/>
  <c r="S9" i="58"/>
  <c r="P9" i="58"/>
  <c r="V8" i="58"/>
  <c r="W8" i="58" s="1"/>
  <c r="S8" i="58"/>
  <c r="P8" i="58"/>
  <c r="V7" i="58"/>
  <c r="S7" i="58"/>
  <c r="R7" i="58" s="1"/>
  <c r="P7" i="58"/>
  <c r="V6" i="58"/>
  <c r="W6" i="58" s="1"/>
  <c r="S6" i="58"/>
  <c r="P6" i="58"/>
  <c r="V5" i="58"/>
  <c r="S5" i="58"/>
  <c r="P5" i="58"/>
  <c r="V4" i="58"/>
  <c r="W4" i="58"/>
  <c r="S4" i="58"/>
  <c r="P4" i="58"/>
  <c r="V3" i="58"/>
  <c r="W3" i="58" s="1"/>
  <c r="S3" i="58"/>
  <c r="P3" i="58"/>
  <c r="M38" i="59"/>
  <c r="L38" i="59"/>
  <c r="M37" i="59"/>
  <c r="L37" i="59"/>
  <c r="L45" i="59" s="1"/>
  <c r="O36" i="59"/>
  <c r="O37" i="59" s="1"/>
  <c r="M36" i="59"/>
  <c r="L36" i="59"/>
  <c r="E36" i="59"/>
  <c r="V33" i="59"/>
  <c r="W33" i="59" s="1"/>
  <c r="S33" i="59"/>
  <c r="P33" i="59"/>
  <c r="V32" i="59"/>
  <c r="W32" i="59" s="1"/>
  <c r="S32" i="59"/>
  <c r="R32" i="59" s="1"/>
  <c r="T32" i="59" s="1"/>
  <c r="P32" i="59"/>
  <c r="V31" i="59"/>
  <c r="W31" i="59" s="1"/>
  <c r="S31" i="59"/>
  <c r="P31" i="59"/>
  <c r="V30" i="59"/>
  <c r="W30" i="59" s="1"/>
  <c r="S30" i="59"/>
  <c r="Z30" i="59" s="1"/>
  <c r="P30" i="59"/>
  <c r="V29" i="59"/>
  <c r="W29" i="59" s="1"/>
  <c r="S29" i="59"/>
  <c r="Z29" i="59" s="1"/>
  <c r="P29" i="59"/>
  <c r="V28" i="59"/>
  <c r="W28" i="59" s="1"/>
  <c r="S28" i="59"/>
  <c r="P28" i="59"/>
  <c r="V27" i="59"/>
  <c r="W27" i="59" s="1"/>
  <c r="S27" i="59"/>
  <c r="Z27" i="59" s="1"/>
  <c r="P27" i="59"/>
  <c r="V26" i="59"/>
  <c r="W26" i="59" s="1"/>
  <c r="S26" i="59"/>
  <c r="Z26" i="59" s="1"/>
  <c r="P26" i="59"/>
  <c r="V25" i="59"/>
  <c r="W25" i="59" s="1"/>
  <c r="S25" i="59"/>
  <c r="Z25" i="59" s="1"/>
  <c r="P25" i="59"/>
  <c r="V24" i="59"/>
  <c r="W24" i="59" s="1"/>
  <c r="S24" i="59"/>
  <c r="R24" i="59" s="1"/>
  <c r="P24" i="59"/>
  <c r="W23" i="59"/>
  <c r="V23" i="59"/>
  <c r="S23" i="59"/>
  <c r="R23" i="59" s="1"/>
  <c r="Y23" i="59" s="1"/>
  <c r="P23" i="59"/>
  <c r="V22" i="59"/>
  <c r="W22" i="59" s="1"/>
  <c r="S22" i="59"/>
  <c r="R22" i="59" s="1"/>
  <c r="T22" i="59" s="1"/>
  <c r="AA22" i="59" s="1"/>
  <c r="P22" i="59"/>
  <c r="V21" i="59"/>
  <c r="W21" i="59" s="1"/>
  <c r="S21" i="59"/>
  <c r="P21" i="59"/>
  <c r="V20" i="59"/>
  <c r="W20" i="59" s="1"/>
  <c r="S20" i="59"/>
  <c r="Z20" i="59" s="1"/>
  <c r="P20" i="59"/>
  <c r="V19" i="59"/>
  <c r="W19" i="59" s="1"/>
  <c r="S19" i="59"/>
  <c r="P19" i="59"/>
  <c r="V18" i="59"/>
  <c r="W18" i="59" s="1"/>
  <c r="S18" i="59"/>
  <c r="R18" i="59" s="1"/>
  <c r="P18" i="59"/>
  <c r="V17" i="59"/>
  <c r="W17" i="59" s="1"/>
  <c r="S17" i="59"/>
  <c r="P17" i="59"/>
  <c r="V16" i="59"/>
  <c r="W16" i="59" s="1"/>
  <c r="S16" i="59"/>
  <c r="Z16" i="59" s="1"/>
  <c r="P16" i="59"/>
  <c r="V15" i="59"/>
  <c r="W15" i="59" s="1"/>
  <c r="S15" i="59"/>
  <c r="R15" i="59" s="1"/>
  <c r="P15" i="59"/>
  <c r="V14" i="59"/>
  <c r="W14" i="59" s="1"/>
  <c r="S14" i="59"/>
  <c r="P14" i="59"/>
  <c r="V13" i="59"/>
  <c r="W13" i="59" s="1"/>
  <c r="S13" i="59"/>
  <c r="P13" i="59"/>
  <c r="V12" i="59"/>
  <c r="W12" i="59" s="1"/>
  <c r="S12" i="59"/>
  <c r="Z12" i="59" s="1"/>
  <c r="P12" i="59"/>
  <c r="V11" i="59"/>
  <c r="W11" i="59" s="1"/>
  <c r="S11" i="59"/>
  <c r="P11" i="59"/>
  <c r="V10" i="59"/>
  <c r="W10" i="59" s="1"/>
  <c r="S10" i="59"/>
  <c r="P10" i="59"/>
  <c r="V9" i="59"/>
  <c r="W9" i="59" s="1"/>
  <c r="S9" i="59"/>
  <c r="R9" i="59" s="1"/>
  <c r="T9" i="59" s="1"/>
  <c r="AA9" i="59" s="1"/>
  <c r="P9" i="59"/>
  <c r="V8" i="59"/>
  <c r="W8" i="59" s="1"/>
  <c r="S8" i="59"/>
  <c r="R8" i="59" s="1"/>
  <c r="Y8" i="59" s="1"/>
  <c r="P8" i="59"/>
  <c r="V7" i="59"/>
  <c r="W7" i="59" s="1"/>
  <c r="S7" i="59"/>
  <c r="R7" i="59" s="1"/>
  <c r="T7" i="59" s="1"/>
  <c r="P7" i="59"/>
  <c r="V6" i="59"/>
  <c r="W6" i="59" s="1"/>
  <c r="S6" i="59"/>
  <c r="P6" i="59"/>
  <c r="V5" i="59"/>
  <c r="W5" i="59" s="1"/>
  <c r="S5" i="59"/>
  <c r="P5" i="59"/>
  <c r="V4" i="59"/>
  <c r="W4" i="59" s="1"/>
  <c r="S4" i="59"/>
  <c r="R4" i="59" s="1"/>
  <c r="Y4" i="59" s="1"/>
  <c r="P4" i="59"/>
  <c r="V3" i="59"/>
  <c r="S3" i="59"/>
  <c r="R3" i="59" s="1"/>
  <c r="T3" i="59" s="1"/>
  <c r="P3" i="59"/>
  <c r="P6" i="60"/>
  <c r="S4" i="60"/>
  <c r="S5" i="60"/>
  <c r="R5" i="60" s="1"/>
  <c r="T5" i="60" s="1"/>
  <c r="S6" i="60"/>
  <c r="S7" i="60"/>
  <c r="S8" i="60"/>
  <c r="R8" i="60" s="1"/>
  <c r="S9" i="60"/>
  <c r="S10" i="60"/>
  <c r="S11" i="60"/>
  <c r="R11" i="60" s="1"/>
  <c r="T11" i="60" s="1"/>
  <c r="AA11" i="60" s="1"/>
  <c r="S12" i="60"/>
  <c r="R12" i="60" s="1"/>
  <c r="T12" i="60" s="1"/>
  <c r="S13" i="60"/>
  <c r="R13" i="60" s="1"/>
  <c r="S14" i="60"/>
  <c r="S15" i="60"/>
  <c r="R15" i="60" s="1"/>
  <c r="S16" i="60"/>
  <c r="S17" i="60"/>
  <c r="S18" i="60"/>
  <c r="S19" i="60"/>
  <c r="R19" i="60" s="1"/>
  <c r="T19" i="60" s="1"/>
  <c r="S20" i="60"/>
  <c r="S21" i="60"/>
  <c r="R21" i="60" s="1"/>
  <c r="T21" i="60" s="1"/>
  <c r="S22" i="60"/>
  <c r="S23" i="60"/>
  <c r="R23" i="60" s="1"/>
  <c r="Y23" i="60" s="1"/>
  <c r="S24" i="60"/>
  <c r="S25" i="60"/>
  <c r="S26" i="60"/>
  <c r="R26" i="60" s="1"/>
  <c r="T26" i="60" s="1"/>
  <c r="S27" i="60"/>
  <c r="R27" i="60" s="1"/>
  <c r="T27" i="60" s="1"/>
  <c r="AA27" i="60" s="1"/>
  <c r="S28" i="60"/>
  <c r="S29" i="60"/>
  <c r="R29" i="60" s="1"/>
  <c r="S30" i="60"/>
  <c r="R30" i="60" s="1"/>
  <c r="S31" i="60"/>
  <c r="S32" i="60"/>
  <c r="R32" i="60" s="1"/>
  <c r="T32" i="60" s="1"/>
  <c r="AA32" i="60" s="1"/>
  <c r="S33" i="60"/>
  <c r="S3" i="60"/>
  <c r="R3" i="60" s="1"/>
  <c r="T3" i="60" s="1"/>
  <c r="M38" i="60"/>
  <c r="L38" i="60"/>
  <c r="M37" i="60"/>
  <c r="M45" i="60"/>
  <c r="L37" i="60"/>
  <c r="O36" i="60"/>
  <c r="O37" i="60"/>
  <c r="M36" i="60"/>
  <c r="L36" i="60"/>
  <c r="E36" i="60"/>
  <c r="V33" i="60"/>
  <c r="W33" i="60" s="1"/>
  <c r="P33" i="60"/>
  <c r="V32" i="60"/>
  <c r="W32" i="60"/>
  <c r="P32" i="60"/>
  <c r="V31" i="60"/>
  <c r="P31" i="60"/>
  <c r="V30" i="60"/>
  <c r="W30" i="60" s="1"/>
  <c r="P30" i="60"/>
  <c r="V29" i="60"/>
  <c r="P29" i="60"/>
  <c r="V28" i="60"/>
  <c r="W28" i="60"/>
  <c r="P28" i="60"/>
  <c r="V27" i="60"/>
  <c r="Y27" i="60" s="1"/>
  <c r="P27" i="60"/>
  <c r="V26" i="60"/>
  <c r="P26" i="60"/>
  <c r="V25" i="60"/>
  <c r="P25" i="60"/>
  <c r="V24" i="60"/>
  <c r="W24" i="60"/>
  <c r="P24" i="60"/>
  <c r="V23" i="60"/>
  <c r="W23" i="60" s="1"/>
  <c r="P23" i="60"/>
  <c r="W22" i="60"/>
  <c r="V22" i="60"/>
  <c r="P22" i="60"/>
  <c r="V21" i="60"/>
  <c r="P21" i="60"/>
  <c r="V20" i="60"/>
  <c r="W20" i="60" s="1"/>
  <c r="P20" i="60"/>
  <c r="V19" i="60"/>
  <c r="P19" i="60"/>
  <c r="V18" i="60"/>
  <c r="W18" i="60" s="1"/>
  <c r="P18" i="60"/>
  <c r="V17" i="60"/>
  <c r="P17" i="60"/>
  <c r="V16" i="60"/>
  <c r="W16" i="60"/>
  <c r="P16" i="60"/>
  <c r="V15" i="60"/>
  <c r="W15" i="60" s="1"/>
  <c r="P15" i="60"/>
  <c r="V14" i="60"/>
  <c r="W14" i="60" s="1"/>
  <c r="P14" i="60"/>
  <c r="V13" i="60"/>
  <c r="W13" i="60" s="1"/>
  <c r="P13" i="60"/>
  <c r="V12" i="60"/>
  <c r="Z12" i="60" s="1"/>
  <c r="P12" i="60"/>
  <c r="V11" i="60"/>
  <c r="P11" i="60"/>
  <c r="V10" i="60"/>
  <c r="W10" i="60" s="1"/>
  <c r="P10" i="60"/>
  <c r="V9" i="60"/>
  <c r="W9" i="60" s="1"/>
  <c r="P9" i="60"/>
  <c r="V8" i="60"/>
  <c r="W8" i="60" s="1"/>
  <c r="P8" i="60"/>
  <c r="V7" i="60"/>
  <c r="W7" i="60" s="1"/>
  <c r="P7" i="60"/>
  <c r="V6" i="60"/>
  <c r="V5" i="60"/>
  <c r="P5" i="60"/>
  <c r="V4" i="60"/>
  <c r="W4" i="60" s="1"/>
  <c r="P4" i="60"/>
  <c r="V3" i="60"/>
  <c r="P3" i="60"/>
  <c r="AE50" i="22"/>
  <c r="AD50" i="22"/>
  <c r="AC50" i="22"/>
  <c r="AE44" i="22"/>
  <c r="AD44" i="22"/>
  <c r="AC44" i="22"/>
  <c r="AM50" i="22"/>
  <c r="AM44" i="22"/>
  <c r="H44" i="22"/>
  <c r="Z50" i="22"/>
  <c r="W50" i="22"/>
  <c r="H50" i="22"/>
  <c r="I50" i="22"/>
  <c r="J50" i="22"/>
  <c r="K50" i="22"/>
  <c r="L50" i="22"/>
  <c r="M50" i="22"/>
  <c r="N50" i="22"/>
  <c r="O50" i="22"/>
  <c r="P50" i="22"/>
  <c r="P60" i="22" s="1"/>
  <c r="Q50" i="22"/>
  <c r="R50" i="22"/>
  <c r="S50" i="22"/>
  <c r="T50" i="22"/>
  <c r="U50" i="22"/>
  <c r="V50" i="22"/>
  <c r="X50" i="22"/>
  <c r="Y50" i="22"/>
  <c r="AA50" i="22"/>
  <c r="AB50" i="22"/>
  <c r="AF50" i="22"/>
  <c r="X44" i="22"/>
  <c r="Y44" i="22"/>
  <c r="Z44" i="22"/>
  <c r="I44" i="22"/>
  <c r="J44" i="22"/>
  <c r="K44" i="22"/>
  <c r="L44" i="22"/>
  <c r="L57" i="22" s="1"/>
  <c r="M44" i="22"/>
  <c r="N44" i="22"/>
  <c r="O44" i="22"/>
  <c r="P44" i="22"/>
  <c r="P57" i="22" s="1"/>
  <c r="P63" i="22" s="1"/>
  <c r="Q44" i="22"/>
  <c r="R44" i="22"/>
  <c r="S44" i="22"/>
  <c r="T44" i="22"/>
  <c r="U44" i="22"/>
  <c r="U57" i="22"/>
  <c r="V44" i="22"/>
  <c r="W44" i="22"/>
  <c r="G50" i="22"/>
  <c r="F50" i="22"/>
  <c r="E50" i="22"/>
  <c r="D50" i="22"/>
  <c r="C50" i="22"/>
  <c r="B50" i="22"/>
  <c r="AF44" i="22"/>
  <c r="C44" i="22"/>
  <c r="D44" i="22"/>
  <c r="E44" i="22"/>
  <c r="F44" i="22"/>
  <c r="G44" i="22"/>
  <c r="AA44" i="22"/>
  <c r="AB44" i="22"/>
  <c r="B44" i="22"/>
  <c r="AO50" i="22"/>
  <c r="AQ50" i="22" s="1"/>
  <c r="AO44" i="22"/>
  <c r="AQ44" i="22" s="1"/>
  <c r="AM42" i="22"/>
  <c r="AO42" i="22"/>
  <c r="AQ42" i="22" s="1"/>
  <c r="AN41" i="22"/>
  <c r="AP19" i="22"/>
  <c r="AP22" i="22"/>
  <c r="AP27" i="22"/>
  <c r="AP31" i="22"/>
  <c r="AP38" i="22"/>
  <c r="AP39" i="22"/>
  <c r="AQ12" i="22"/>
  <c r="AQ13" i="22"/>
  <c r="AQ14" i="22"/>
  <c r="AQ15" i="22"/>
  <c r="AQ16" i="22"/>
  <c r="AQ17" i="22"/>
  <c r="AQ18" i="22"/>
  <c r="AQ19" i="22"/>
  <c r="AQ20" i="22"/>
  <c r="AQ21" i="22"/>
  <c r="AQ22" i="22"/>
  <c r="AQ23" i="22"/>
  <c r="AQ24" i="22"/>
  <c r="AQ25" i="22"/>
  <c r="AQ26" i="22"/>
  <c r="AQ27" i="22"/>
  <c r="AQ28" i="22"/>
  <c r="AQ29" i="22"/>
  <c r="AQ30" i="22"/>
  <c r="AQ31" i="22"/>
  <c r="AQ32" i="22"/>
  <c r="AQ33" i="22"/>
  <c r="AQ34" i="22"/>
  <c r="AQ35" i="22"/>
  <c r="AQ36" i="22"/>
  <c r="AQ37" i="22"/>
  <c r="AQ38" i="22"/>
  <c r="AQ39" i="22"/>
  <c r="AQ40" i="22"/>
  <c r="AQ41" i="22"/>
  <c r="AQ11" i="22"/>
  <c r="AN25" i="22"/>
  <c r="AN26" i="22"/>
  <c r="AN27" i="22"/>
  <c r="AN28" i="22"/>
  <c r="AN29" i="22"/>
  <c r="AN30" i="22"/>
  <c r="AN31" i="22"/>
  <c r="AN32" i="22"/>
  <c r="AN33" i="22"/>
  <c r="AN34" i="22"/>
  <c r="AN35" i="22"/>
  <c r="AN36" i="22"/>
  <c r="AN37" i="22"/>
  <c r="AN38" i="22"/>
  <c r="AN39" i="22"/>
  <c r="AN40" i="22"/>
  <c r="AN19" i="22"/>
  <c r="AN20" i="22"/>
  <c r="AN21" i="22"/>
  <c r="AN22" i="22"/>
  <c r="AN23" i="22"/>
  <c r="AN24" i="22"/>
  <c r="AN18" i="22"/>
  <c r="AN11" i="22"/>
  <c r="AN12" i="22"/>
  <c r="AN13" i="22"/>
  <c r="AN14" i="22"/>
  <c r="AN15" i="22"/>
  <c r="AN16" i="22"/>
  <c r="AN17" i="22"/>
  <c r="L60" i="22"/>
  <c r="U60" i="22"/>
  <c r="U63" i="22" s="1"/>
  <c r="X60" i="22"/>
  <c r="X57" i="22"/>
  <c r="X63" i="22" s="1"/>
  <c r="AN50" i="22"/>
  <c r="T5" i="29"/>
  <c r="T6" i="29"/>
  <c r="T7" i="29"/>
  <c r="T9" i="29"/>
  <c r="T10" i="29"/>
  <c r="T11" i="29"/>
  <c r="T13" i="29"/>
  <c r="T14" i="29"/>
  <c r="T15" i="29"/>
  <c r="T17" i="29"/>
  <c r="T18" i="29"/>
  <c r="T19" i="29"/>
  <c r="T21" i="29"/>
  <c r="T22" i="29"/>
  <c r="T23" i="29"/>
  <c r="T25" i="29"/>
  <c r="T26" i="29"/>
  <c r="T27" i="29"/>
  <c r="T28" i="29"/>
  <c r="T29" i="29"/>
  <c r="T30" i="29"/>
  <c r="T32" i="29"/>
  <c r="T33" i="29"/>
  <c r="T34" i="29"/>
  <c r="G44" i="29"/>
  <c r="W3" i="44"/>
  <c r="W9" i="44"/>
  <c r="W13" i="44"/>
  <c r="W15" i="44"/>
  <c r="W19" i="44"/>
  <c r="W21" i="44"/>
  <c r="W23" i="44"/>
  <c r="W29" i="44"/>
  <c r="R31" i="44"/>
  <c r="W33" i="44"/>
  <c r="R3" i="45"/>
  <c r="R7" i="45"/>
  <c r="T7" i="45" s="1"/>
  <c r="AA7" i="45" s="1"/>
  <c r="W7" i="45"/>
  <c r="W9" i="45"/>
  <c r="W13" i="45"/>
  <c r="W17" i="45"/>
  <c r="W19" i="45"/>
  <c r="W21" i="45"/>
  <c r="W23" i="45"/>
  <c r="W25" i="45"/>
  <c r="R29" i="45"/>
  <c r="W29" i="45"/>
  <c r="W31" i="45"/>
  <c r="W33" i="45"/>
  <c r="W3" i="46"/>
  <c r="W7" i="46"/>
  <c r="W11" i="46"/>
  <c r="W13" i="46"/>
  <c r="W17" i="46"/>
  <c r="W21" i="46"/>
  <c r="W23" i="46"/>
  <c r="W25" i="46"/>
  <c r="W27" i="46"/>
  <c r="R29" i="46"/>
  <c r="W31" i="46"/>
  <c r="W33" i="46"/>
  <c r="M44" i="46"/>
  <c r="W7" i="47"/>
  <c r="W9" i="47"/>
  <c r="W13" i="47"/>
  <c r="W15" i="47"/>
  <c r="W17" i="47"/>
  <c r="R21" i="47"/>
  <c r="W25" i="47"/>
  <c r="W27" i="47"/>
  <c r="W33" i="47"/>
  <c r="M44" i="47"/>
  <c r="W3" i="48"/>
  <c r="W5" i="48"/>
  <c r="W7" i="48"/>
  <c r="W11" i="48"/>
  <c r="W15" i="48"/>
  <c r="W17" i="48"/>
  <c r="W23" i="48"/>
  <c r="W29" i="48"/>
  <c r="W31" i="48"/>
  <c r="W33" i="48"/>
  <c r="M44" i="48"/>
  <c r="W7" i="49"/>
  <c r="W9" i="49"/>
  <c r="W21" i="49"/>
  <c r="W23" i="49"/>
  <c r="W27" i="49"/>
  <c r="W29" i="49"/>
  <c r="W31" i="49"/>
  <c r="M44" i="49"/>
  <c r="W3" i="50"/>
  <c r="W5" i="50"/>
  <c r="W11" i="50"/>
  <c r="W15" i="50"/>
  <c r="W19" i="50"/>
  <c r="W21" i="50"/>
  <c r="W23" i="50"/>
  <c r="W25" i="50"/>
  <c r="W27" i="50"/>
  <c r="W31" i="50"/>
  <c r="W33" i="50"/>
  <c r="M44" i="50"/>
  <c r="W5" i="51"/>
  <c r="W9" i="51"/>
  <c r="W13" i="51"/>
  <c r="W17" i="51"/>
  <c r="W19" i="51"/>
  <c r="W21" i="51"/>
  <c r="W23" i="51"/>
  <c r="W29" i="51"/>
  <c r="W31" i="51"/>
  <c r="M44" i="51"/>
  <c r="W3" i="52"/>
  <c r="W36" i="52" s="1"/>
  <c r="R5" i="52"/>
  <c r="W7" i="52"/>
  <c r="W11" i="52"/>
  <c r="W15" i="52"/>
  <c r="W17" i="52"/>
  <c r="W21" i="52"/>
  <c r="R23" i="52"/>
  <c r="T23" i="52" s="1"/>
  <c r="W23" i="52"/>
  <c r="W27" i="52"/>
  <c r="W29" i="52"/>
  <c r="W31" i="52"/>
  <c r="M44" i="52"/>
  <c r="W5" i="53"/>
  <c r="W7" i="53"/>
  <c r="W9" i="53"/>
  <c r="W15" i="53"/>
  <c r="W21" i="53"/>
  <c r="W25" i="53"/>
  <c r="R27" i="53"/>
  <c r="T27" i="53" s="1"/>
  <c r="W29" i="53"/>
  <c r="W31" i="53"/>
  <c r="W5" i="54"/>
  <c r="W13" i="54"/>
  <c r="W17" i="54"/>
  <c r="W21" i="54"/>
  <c r="W27" i="54"/>
  <c r="W29" i="54"/>
  <c r="W33" i="54"/>
  <c r="W3" i="55"/>
  <c r="W7" i="55"/>
  <c r="W9" i="55"/>
  <c r="W13" i="55"/>
  <c r="W15" i="55"/>
  <c r="W19" i="55"/>
  <c r="R23" i="55"/>
  <c r="T23" i="55" s="1"/>
  <c r="W23" i="55"/>
  <c r="W25" i="55"/>
  <c r="W27" i="55"/>
  <c r="R29" i="55"/>
  <c r="Y29" i="55" s="1"/>
  <c r="W29" i="55"/>
  <c r="R5" i="56"/>
  <c r="W7" i="56"/>
  <c r="W11" i="56"/>
  <c r="W13" i="56"/>
  <c r="W15" i="56"/>
  <c r="W17" i="56"/>
  <c r="W23" i="56"/>
  <c r="W27" i="56"/>
  <c r="W31" i="56"/>
  <c r="W33" i="56"/>
  <c r="W3" i="57"/>
  <c r="W9" i="57"/>
  <c r="R13" i="57"/>
  <c r="W15" i="57"/>
  <c r="W17" i="57"/>
  <c r="W19" i="57"/>
  <c r="W23" i="57"/>
  <c r="W25" i="57"/>
  <c r="R27" i="57"/>
  <c r="Y27" i="57" s="1"/>
  <c r="W29" i="57"/>
  <c r="W31" i="57"/>
  <c r="M44" i="57"/>
  <c r="W7" i="58"/>
  <c r="W15" i="58"/>
  <c r="W17" i="58"/>
  <c r="W19" i="58"/>
  <c r="W21" i="58"/>
  <c r="W23" i="58"/>
  <c r="R27" i="58"/>
  <c r="W27" i="58"/>
  <c r="W29" i="58"/>
  <c r="W31" i="58"/>
  <c r="W33" i="58"/>
  <c r="M44" i="58"/>
  <c r="L44" i="59"/>
  <c r="W6" i="60"/>
  <c r="W3" i="60"/>
  <c r="W5" i="60"/>
  <c r="W11" i="60"/>
  <c r="W17" i="60"/>
  <c r="W19" i="60"/>
  <c r="W21" i="60"/>
  <c r="W25" i="60"/>
  <c r="W27" i="60"/>
  <c r="W29" i="60"/>
  <c r="W31" i="60"/>
  <c r="M44" i="60"/>
  <c r="T37" i="29"/>
  <c r="AM5" i="44"/>
  <c r="AN5" i="44" s="1"/>
  <c r="AO5" i="44" s="1"/>
  <c r="AM9" i="44"/>
  <c r="AM18" i="44"/>
  <c r="AN18" i="44" s="1"/>
  <c r="AO18" i="44" s="1"/>
  <c r="AM17" i="44"/>
  <c r="AN17" i="44"/>
  <c r="AO17" i="44" s="1"/>
  <c r="AM22" i="44"/>
  <c r="AN22" i="44" s="1"/>
  <c r="AO22" i="44"/>
  <c r="AM21" i="44"/>
  <c r="AN21" i="44" s="1"/>
  <c r="AO21" i="44" s="1"/>
  <c r="AM26" i="44"/>
  <c r="AN26" i="44"/>
  <c r="AO26" i="44" s="1"/>
  <c r="AM25" i="44"/>
  <c r="AN25" i="44" s="1"/>
  <c r="AO25" i="44" s="1"/>
  <c r="AM30" i="44"/>
  <c r="AN30" i="44" s="1"/>
  <c r="AO30" i="44"/>
  <c r="AM29" i="44"/>
  <c r="AN29" i="44"/>
  <c r="AO29" i="44" s="1"/>
  <c r="AM33" i="44"/>
  <c r="AN33" i="44"/>
  <c r="AO33" i="44" s="1"/>
  <c r="AM4" i="44"/>
  <c r="AN4" i="44"/>
  <c r="AO4" i="44"/>
  <c r="AM3" i="44"/>
  <c r="AN3" i="44"/>
  <c r="AM8" i="44"/>
  <c r="AN8" i="44" s="1"/>
  <c r="AO8" i="44" s="1"/>
  <c r="AM7" i="44"/>
  <c r="AN7" i="44" s="1"/>
  <c r="AO7" i="44" s="1"/>
  <c r="AM12" i="44"/>
  <c r="AN12" i="44"/>
  <c r="AO12" i="44" s="1"/>
  <c r="AM16" i="44"/>
  <c r="AN16" i="44" s="1"/>
  <c r="AO16" i="44" s="1"/>
  <c r="AM15" i="44"/>
  <c r="AM20" i="44"/>
  <c r="AN20" i="44" s="1"/>
  <c r="AO20" i="44" s="1"/>
  <c r="AM19" i="44"/>
  <c r="AN19" i="44" s="1"/>
  <c r="AO19" i="44" s="1"/>
  <c r="AM24" i="44"/>
  <c r="AN24" i="44" s="1"/>
  <c r="AO24" i="44" s="1"/>
  <c r="AM23" i="44"/>
  <c r="AN23" i="44" s="1"/>
  <c r="AO23" i="44" s="1"/>
  <c r="AM28" i="44"/>
  <c r="AN28" i="44"/>
  <c r="AO28" i="44"/>
  <c r="AM27" i="44"/>
  <c r="AN27" i="44" s="1"/>
  <c r="AO27" i="44" s="1"/>
  <c r="AM32" i="44"/>
  <c r="AN32" i="44"/>
  <c r="AO32" i="44" s="1"/>
  <c r="AM31" i="44"/>
  <c r="AN31" i="44" s="1"/>
  <c r="AO31" i="44" s="1"/>
  <c r="AM3" i="45"/>
  <c r="AN3" i="45"/>
  <c r="AO3" i="45" s="1"/>
  <c r="AM6" i="45"/>
  <c r="AN6" i="45"/>
  <c r="AO6" i="45" s="1"/>
  <c r="AM7" i="45"/>
  <c r="AN7" i="45"/>
  <c r="AO7" i="45" s="1"/>
  <c r="AM10" i="45"/>
  <c r="AN10" i="45"/>
  <c r="AO10" i="45" s="1"/>
  <c r="AM11" i="45"/>
  <c r="AN11" i="45" s="1"/>
  <c r="AO11" i="45" s="1"/>
  <c r="AM14" i="45"/>
  <c r="AN14" i="45" s="1"/>
  <c r="AO14" i="45" s="1"/>
  <c r="AM15" i="45"/>
  <c r="AN15" i="45" s="1"/>
  <c r="AO15" i="45" s="1"/>
  <c r="AM19" i="45"/>
  <c r="AN19" i="45" s="1"/>
  <c r="AO19" i="45" s="1"/>
  <c r="AM22" i="45"/>
  <c r="AN22" i="45"/>
  <c r="AO22" i="45" s="1"/>
  <c r="AM23" i="45"/>
  <c r="AN23" i="45" s="1"/>
  <c r="AO23" i="45" s="1"/>
  <c r="AM26" i="45"/>
  <c r="AN26" i="45"/>
  <c r="AO26" i="45"/>
  <c r="AM27" i="45"/>
  <c r="AN27" i="45" s="1"/>
  <c r="AO27" i="45"/>
  <c r="AM30" i="45"/>
  <c r="AN30" i="45"/>
  <c r="AO30" i="45" s="1"/>
  <c r="AM31" i="45"/>
  <c r="AN31" i="45"/>
  <c r="AO31" i="45"/>
  <c r="AM4" i="45"/>
  <c r="AN4" i="45" s="1"/>
  <c r="AO4" i="45" s="1"/>
  <c r="AM5" i="45"/>
  <c r="AN5" i="45" s="1"/>
  <c r="AO5" i="45" s="1"/>
  <c r="AM12" i="45"/>
  <c r="AN12" i="45"/>
  <c r="AO12" i="45" s="1"/>
  <c r="AM13" i="45"/>
  <c r="AN13" i="45" s="1"/>
  <c r="AO13" i="45" s="1"/>
  <c r="AM16" i="45"/>
  <c r="AN16" i="45"/>
  <c r="AO16" i="45" s="1"/>
  <c r="AM20" i="45"/>
  <c r="AN20" i="45"/>
  <c r="AO20" i="45" s="1"/>
  <c r="AM21" i="45"/>
  <c r="AN21" i="45" s="1"/>
  <c r="AO21" i="45" s="1"/>
  <c r="AM24" i="45"/>
  <c r="AN24" i="45" s="1"/>
  <c r="AO24" i="45" s="1"/>
  <c r="AM25" i="45"/>
  <c r="AN25" i="45" s="1"/>
  <c r="AO25" i="45" s="1"/>
  <c r="AM28" i="45"/>
  <c r="AN28" i="45"/>
  <c r="AO28" i="45"/>
  <c r="AM29" i="45"/>
  <c r="AN29" i="45" s="1"/>
  <c r="AO29" i="45"/>
  <c r="AM32" i="45"/>
  <c r="AN32" i="45"/>
  <c r="AO32" i="45" s="1"/>
  <c r="AM33" i="45"/>
  <c r="AN33" i="45"/>
  <c r="AO33" i="45"/>
  <c r="AM10" i="46"/>
  <c r="AN10" i="46" s="1"/>
  <c r="AO10" i="46" s="1"/>
  <c r="AM17" i="46"/>
  <c r="AN17" i="46" s="1"/>
  <c r="AO17" i="46" s="1"/>
  <c r="AM26" i="46"/>
  <c r="AN26" i="46"/>
  <c r="AO26" i="46" s="1"/>
  <c r="AM25" i="46"/>
  <c r="AN25" i="46" s="1"/>
  <c r="AO25" i="46" s="1"/>
  <c r="AM30" i="46"/>
  <c r="AN30" i="46"/>
  <c r="AO30" i="46"/>
  <c r="AM29" i="46"/>
  <c r="AN29" i="46" s="1"/>
  <c r="AO29" i="46"/>
  <c r="AM33" i="46"/>
  <c r="AN33" i="46"/>
  <c r="AO33" i="46" s="1"/>
  <c r="AM28" i="46"/>
  <c r="AN28" i="46"/>
  <c r="AO28" i="46" s="1"/>
  <c r="AM27" i="46"/>
  <c r="AN27" i="46" s="1"/>
  <c r="AO27" i="46"/>
  <c r="AM32" i="46"/>
  <c r="AN32" i="46" s="1"/>
  <c r="AO32" i="46" s="1"/>
  <c r="AM31" i="46"/>
  <c r="AN31" i="46"/>
  <c r="AO31" i="46"/>
  <c r="AM6" i="47"/>
  <c r="AN6" i="47"/>
  <c r="AO6" i="47"/>
  <c r="AM5" i="47"/>
  <c r="AN5" i="47" s="1"/>
  <c r="AO5" i="47" s="1"/>
  <c r="AM10" i="47"/>
  <c r="AN10" i="47" s="1"/>
  <c r="AO10" i="47" s="1"/>
  <c r="AM9" i="47"/>
  <c r="AN9" i="47" s="1"/>
  <c r="AO9" i="47" s="1"/>
  <c r="AM14" i="47"/>
  <c r="AN14" i="47" s="1"/>
  <c r="AO14" i="47" s="1"/>
  <c r="AM13" i="47"/>
  <c r="AN13" i="47" s="1"/>
  <c r="AO13" i="47" s="1"/>
  <c r="AM18" i="47"/>
  <c r="AN18" i="47" s="1"/>
  <c r="AO18" i="47"/>
  <c r="AM17" i="47"/>
  <c r="AN17" i="47" s="1"/>
  <c r="AO17" i="47" s="1"/>
  <c r="AM22" i="47"/>
  <c r="AN22" i="47" s="1"/>
  <c r="AO22" i="47"/>
  <c r="AM21" i="47"/>
  <c r="AM26" i="47"/>
  <c r="AM25" i="47"/>
  <c r="AN25" i="47"/>
  <c r="AO25" i="47" s="1"/>
  <c r="AM30" i="47"/>
  <c r="AN30" i="47" s="1"/>
  <c r="AO30" i="47" s="1"/>
  <c r="AM29" i="47"/>
  <c r="AN29" i="47"/>
  <c r="AO29" i="47" s="1"/>
  <c r="AM33" i="47"/>
  <c r="AN33" i="47" s="1"/>
  <c r="AO33" i="47"/>
  <c r="AM8" i="47"/>
  <c r="AN8" i="47" s="1"/>
  <c r="AO8" i="47" s="1"/>
  <c r="AM7" i="47"/>
  <c r="AN7" i="47"/>
  <c r="AO7" i="47" s="1"/>
  <c r="AM12" i="47"/>
  <c r="AN12" i="47"/>
  <c r="AO12" i="47"/>
  <c r="AM11" i="47"/>
  <c r="AN11" i="47" s="1"/>
  <c r="AO11" i="47" s="1"/>
  <c r="AM16" i="47"/>
  <c r="AN16" i="47"/>
  <c r="AO16" i="47" s="1"/>
  <c r="AM15" i="47"/>
  <c r="AN15" i="47" s="1"/>
  <c r="AO15" i="47" s="1"/>
  <c r="AM24" i="47"/>
  <c r="AN24" i="47" s="1"/>
  <c r="AO24" i="47" s="1"/>
  <c r="AM23" i="47"/>
  <c r="AM28" i="47"/>
  <c r="AN28" i="47"/>
  <c r="AO28" i="47"/>
  <c r="AM27" i="47"/>
  <c r="AM32" i="47"/>
  <c r="AN32" i="47"/>
  <c r="AO32" i="47" s="1"/>
  <c r="AM31" i="47"/>
  <c r="AN31" i="47" s="1"/>
  <c r="AO31" i="47" s="1"/>
  <c r="AM6" i="48"/>
  <c r="AN6" i="48" s="1"/>
  <c r="AO6" i="48" s="1"/>
  <c r="AM5" i="48"/>
  <c r="AN5" i="48"/>
  <c r="AO5" i="48" s="1"/>
  <c r="AM10" i="48"/>
  <c r="AN10" i="48" s="1"/>
  <c r="AO10" i="48"/>
  <c r="AM9" i="48"/>
  <c r="AN9" i="48" s="1"/>
  <c r="AO9" i="48" s="1"/>
  <c r="AM14" i="48"/>
  <c r="AN14" i="48" s="1"/>
  <c r="AO14" i="48"/>
  <c r="AM18" i="48"/>
  <c r="AN18" i="48" s="1"/>
  <c r="AO18" i="48"/>
  <c r="AM17" i="48"/>
  <c r="AN17" i="48"/>
  <c r="AO17" i="48" s="1"/>
  <c r="AM22" i="48"/>
  <c r="AN22" i="48"/>
  <c r="AO22" i="48" s="1"/>
  <c r="AM21" i="48"/>
  <c r="AN21" i="48"/>
  <c r="AO21" i="48" s="1"/>
  <c r="AM26" i="48"/>
  <c r="AN26" i="48" s="1"/>
  <c r="AO26" i="48" s="1"/>
  <c r="AM25" i="48"/>
  <c r="AN25" i="48" s="1"/>
  <c r="AO25" i="48" s="1"/>
  <c r="AM30" i="48"/>
  <c r="AN30" i="48"/>
  <c r="AO30" i="48"/>
  <c r="AM33" i="48"/>
  <c r="AN33" i="48" s="1"/>
  <c r="AO33" i="48"/>
  <c r="AM4" i="48"/>
  <c r="AN4" i="48" s="1"/>
  <c r="AO4" i="48" s="1"/>
  <c r="AM3" i="48"/>
  <c r="AN3" i="48" s="1"/>
  <c r="AM8" i="48"/>
  <c r="AN8" i="48" s="1"/>
  <c r="AO8" i="48" s="1"/>
  <c r="AM7" i="48"/>
  <c r="AN7" i="48"/>
  <c r="AO7" i="48" s="1"/>
  <c r="AM12" i="48"/>
  <c r="AN12" i="48" s="1"/>
  <c r="AO12" i="48" s="1"/>
  <c r="AM16" i="48"/>
  <c r="AN16" i="48" s="1"/>
  <c r="AO16" i="48"/>
  <c r="AM15" i="48"/>
  <c r="AN15" i="48" s="1"/>
  <c r="AO15" i="48" s="1"/>
  <c r="AM20" i="48"/>
  <c r="AN20" i="48" s="1"/>
  <c r="AO20" i="48"/>
  <c r="AM19" i="48"/>
  <c r="AN19" i="48"/>
  <c r="AO19" i="48" s="1"/>
  <c r="AM24" i="48"/>
  <c r="AN24" i="48" s="1"/>
  <c r="AO24" i="48" s="1"/>
  <c r="AM23" i="48"/>
  <c r="AN23" i="48" s="1"/>
  <c r="AO23" i="48" s="1"/>
  <c r="AM28" i="48"/>
  <c r="AN28" i="48"/>
  <c r="AO28" i="48" s="1"/>
  <c r="AM32" i="48"/>
  <c r="AN32" i="48" s="1"/>
  <c r="AO32" i="48" s="1"/>
  <c r="AM31" i="48"/>
  <c r="AN31" i="48"/>
  <c r="AO31" i="48" s="1"/>
  <c r="AM6" i="49"/>
  <c r="AN6" i="49"/>
  <c r="AO6" i="49" s="1"/>
  <c r="AM5" i="49"/>
  <c r="AN5" i="49" s="1"/>
  <c r="AO5" i="49" s="1"/>
  <c r="AM10" i="49"/>
  <c r="AN10" i="49"/>
  <c r="AO10" i="49" s="1"/>
  <c r="AM9" i="49"/>
  <c r="AN9" i="49" s="1"/>
  <c r="AO9" i="49" s="1"/>
  <c r="AM14" i="49"/>
  <c r="AN14" i="49" s="1"/>
  <c r="AO14" i="49" s="1"/>
  <c r="AM13" i="49"/>
  <c r="AN13" i="49" s="1"/>
  <c r="AO13" i="49" s="1"/>
  <c r="AM18" i="49"/>
  <c r="AN18" i="49"/>
  <c r="AO18" i="49" s="1"/>
  <c r="AM17" i="49"/>
  <c r="AN17" i="49" s="1"/>
  <c r="AO17" i="49" s="1"/>
  <c r="AM22" i="49"/>
  <c r="AN22" i="49" s="1"/>
  <c r="AO22" i="49" s="1"/>
  <c r="AM21" i="49"/>
  <c r="AN21" i="49" s="1"/>
  <c r="AO21" i="49" s="1"/>
  <c r="AM26" i="49"/>
  <c r="AN26" i="49"/>
  <c r="AO26" i="49"/>
  <c r="AM25" i="49"/>
  <c r="AN25" i="49" s="1"/>
  <c r="AO25" i="49" s="1"/>
  <c r="AM30" i="49"/>
  <c r="AN30" i="49"/>
  <c r="AO30" i="49" s="1"/>
  <c r="AM29" i="49"/>
  <c r="AN29" i="49"/>
  <c r="AO29" i="49"/>
  <c r="AM33" i="49"/>
  <c r="AN33" i="49"/>
  <c r="AO33" i="49"/>
  <c r="AM4" i="49"/>
  <c r="AN4" i="49" s="1"/>
  <c r="AO4" i="49" s="1"/>
  <c r="AM3" i="49"/>
  <c r="AM8" i="49"/>
  <c r="AN8" i="49" s="1"/>
  <c r="AO8" i="49" s="1"/>
  <c r="AM7" i="49"/>
  <c r="AN7" i="49" s="1"/>
  <c r="AO7" i="49" s="1"/>
  <c r="AM12" i="49"/>
  <c r="AN12" i="49" s="1"/>
  <c r="AO12" i="49" s="1"/>
  <c r="AM11" i="49"/>
  <c r="AN11" i="49"/>
  <c r="AO11" i="49" s="1"/>
  <c r="AM16" i="49"/>
  <c r="AN16" i="49" s="1"/>
  <c r="AO16" i="49" s="1"/>
  <c r="AM15" i="49"/>
  <c r="AN15" i="49"/>
  <c r="AO15" i="49" s="1"/>
  <c r="AM20" i="49"/>
  <c r="AN20" i="49" s="1"/>
  <c r="AO20" i="49" s="1"/>
  <c r="AM19" i="49"/>
  <c r="AN19" i="49" s="1"/>
  <c r="AO19" i="49" s="1"/>
  <c r="AM24" i="49"/>
  <c r="AN24" i="49" s="1"/>
  <c r="AO24" i="49" s="1"/>
  <c r="AM23" i="49"/>
  <c r="AN23" i="49" s="1"/>
  <c r="AO23" i="49" s="1"/>
  <c r="AM28" i="49"/>
  <c r="AN28" i="49"/>
  <c r="AO28" i="49"/>
  <c r="AM27" i="49"/>
  <c r="AN27" i="49"/>
  <c r="AO27" i="49"/>
  <c r="AM32" i="49"/>
  <c r="AN32" i="49" s="1"/>
  <c r="AO32" i="49" s="1"/>
  <c r="AM31" i="49"/>
  <c r="AN31" i="49"/>
  <c r="AO31" i="49" s="1"/>
  <c r="AM6" i="50"/>
  <c r="AN6" i="50" s="1"/>
  <c r="AO6" i="50" s="1"/>
  <c r="AM5" i="50"/>
  <c r="AN5" i="50"/>
  <c r="AO5" i="50" s="1"/>
  <c r="AM10" i="50"/>
  <c r="AN10" i="50" s="1"/>
  <c r="AO10" i="50" s="1"/>
  <c r="AM9" i="50"/>
  <c r="AN9" i="50" s="1"/>
  <c r="AO9" i="50"/>
  <c r="AM14" i="50"/>
  <c r="AN14" i="50" s="1"/>
  <c r="AO14" i="50" s="1"/>
  <c r="AM13" i="50"/>
  <c r="AN13" i="50" s="1"/>
  <c r="AO13" i="50" s="1"/>
  <c r="AM18" i="50"/>
  <c r="AN18" i="50"/>
  <c r="AO18" i="50" s="1"/>
  <c r="AM17" i="50"/>
  <c r="AN17" i="50" s="1"/>
  <c r="AO17" i="50" s="1"/>
  <c r="AM22" i="50"/>
  <c r="AN22" i="50" s="1"/>
  <c r="AO22" i="50" s="1"/>
  <c r="AM21" i="50"/>
  <c r="AN21" i="50" s="1"/>
  <c r="AO21" i="50" s="1"/>
  <c r="AM26" i="50"/>
  <c r="AN26" i="50"/>
  <c r="AO26" i="50" s="1"/>
  <c r="AM30" i="50"/>
  <c r="AN30" i="50"/>
  <c r="AO30" i="50" s="1"/>
  <c r="AM29" i="50"/>
  <c r="AN29" i="50"/>
  <c r="AO29" i="50"/>
  <c r="AM33" i="50"/>
  <c r="AN33" i="50"/>
  <c r="AO33" i="50"/>
  <c r="AM4" i="50"/>
  <c r="AN4" i="50" s="1"/>
  <c r="AO4" i="50"/>
  <c r="AM3" i="50"/>
  <c r="AN3" i="50"/>
  <c r="AM8" i="50"/>
  <c r="AN8" i="50"/>
  <c r="AO8" i="50" s="1"/>
  <c r="AM7" i="50"/>
  <c r="AN7" i="50" s="1"/>
  <c r="AO7" i="50"/>
  <c r="AM12" i="50"/>
  <c r="AN12" i="50" s="1"/>
  <c r="AO12" i="50" s="1"/>
  <c r="AM11" i="50"/>
  <c r="AN11" i="50" s="1"/>
  <c r="AO11" i="50" s="1"/>
  <c r="AM16" i="50"/>
  <c r="AN16" i="50"/>
  <c r="AO16" i="50" s="1"/>
  <c r="AM15" i="50"/>
  <c r="AN15" i="50" s="1"/>
  <c r="AO15" i="50" s="1"/>
  <c r="AM20" i="50"/>
  <c r="AN20" i="50" s="1"/>
  <c r="AO20" i="50" s="1"/>
  <c r="AM19" i="50"/>
  <c r="AN19" i="50" s="1"/>
  <c r="AO19" i="50" s="1"/>
  <c r="AM23" i="50"/>
  <c r="AN23" i="50" s="1"/>
  <c r="AO23" i="50" s="1"/>
  <c r="AM28" i="50"/>
  <c r="AN28" i="50" s="1"/>
  <c r="AO28" i="50" s="1"/>
  <c r="AM27" i="50"/>
  <c r="AN27" i="50"/>
  <c r="AO27" i="50" s="1"/>
  <c r="AM32" i="50"/>
  <c r="AN32" i="50"/>
  <c r="AO32" i="50"/>
  <c r="AM31" i="50"/>
  <c r="AN31" i="50" s="1"/>
  <c r="AO31" i="50" s="1"/>
  <c r="AM6" i="51"/>
  <c r="AN6" i="51" s="1"/>
  <c r="AO6" i="51"/>
  <c r="AM5" i="51"/>
  <c r="AN5" i="51" s="1"/>
  <c r="AO5" i="51" s="1"/>
  <c r="AM10" i="51"/>
  <c r="AN10" i="51" s="1"/>
  <c r="AO10" i="51" s="1"/>
  <c r="AM9" i="51"/>
  <c r="AN9" i="51" s="1"/>
  <c r="AO9" i="51" s="1"/>
  <c r="AM14" i="51"/>
  <c r="AN14" i="51" s="1"/>
  <c r="AO14" i="51" s="1"/>
  <c r="AM13" i="51"/>
  <c r="AN13" i="51"/>
  <c r="AO13" i="51" s="1"/>
  <c r="AM18" i="51"/>
  <c r="AN18" i="51" s="1"/>
  <c r="AO18" i="51" s="1"/>
  <c r="AM17" i="51"/>
  <c r="AN17" i="51" s="1"/>
  <c r="AO17" i="51" s="1"/>
  <c r="AM22" i="51"/>
  <c r="AN22" i="51" s="1"/>
  <c r="AO22" i="51"/>
  <c r="AM21" i="51"/>
  <c r="AN21" i="51" s="1"/>
  <c r="AO21" i="51" s="1"/>
  <c r="AM26" i="51"/>
  <c r="AN26" i="51"/>
  <c r="AO26" i="51" s="1"/>
  <c r="AM25" i="51"/>
  <c r="AN25" i="51" s="1"/>
  <c r="AO25" i="51" s="1"/>
  <c r="AM30" i="51"/>
  <c r="AN30" i="51" s="1"/>
  <c r="AO30" i="51"/>
  <c r="AM29" i="51"/>
  <c r="AN29" i="51"/>
  <c r="AO29" i="51" s="1"/>
  <c r="AM33" i="51"/>
  <c r="AN33" i="51"/>
  <c r="AO33" i="51"/>
  <c r="AM4" i="51"/>
  <c r="AN4" i="51"/>
  <c r="AO4" i="51" s="1"/>
  <c r="AM3" i="51"/>
  <c r="AN3" i="51" s="1"/>
  <c r="AO3" i="51" s="1"/>
  <c r="AM8" i="51"/>
  <c r="AN8" i="51"/>
  <c r="AO8" i="51"/>
  <c r="AM7" i="51"/>
  <c r="AN7" i="51" s="1"/>
  <c r="AO7" i="51" s="1"/>
  <c r="AM12" i="51"/>
  <c r="AN12" i="51" s="1"/>
  <c r="AO12" i="51" s="1"/>
  <c r="AM11" i="51"/>
  <c r="AN11" i="51" s="1"/>
  <c r="AO11" i="51" s="1"/>
  <c r="AM16" i="51"/>
  <c r="AN16" i="51"/>
  <c r="AO16" i="51" s="1"/>
  <c r="AM15" i="51"/>
  <c r="AN15" i="51" s="1"/>
  <c r="AO15" i="51"/>
  <c r="AM20" i="51"/>
  <c r="AN20" i="51" s="1"/>
  <c r="AO20" i="51" s="1"/>
  <c r="AM19" i="51"/>
  <c r="AN19" i="51"/>
  <c r="AO19" i="51"/>
  <c r="AM24" i="51"/>
  <c r="AN24" i="51" s="1"/>
  <c r="AO24" i="51"/>
  <c r="AM23" i="51"/>
  <c r="AN23" i="51" s="1"/>
  <c r="AO23" i="51" s="1"/>
  <c r="AM28" i="51"/>
  <c r="AN28" i="51"/>
  <c r="AO28" i="51" s="1"/>
  <c r="AM27" i="51"/>
  <c r="AN27" i="51"/>
  <c r="AO27" i="51" s="1"/>
  <c r="AM32" i="51"/>
  <c r="AN32" i="51"/>
  <c r="AO32" i="51"/>
  <c r="AM31" i="51"/>
  <c r="AN31" i="51" s="1"/>
  <c r="AO31" i="51"/>
  <c r="AJ36" i="51"/>
  <c r="AM6" i="52"/>
  <c r="AN6" i="52" s="1"/>
  <c r="AO6" i="52" s="1"/>
  <c r="AM5" i="52"/>
  <c r="AN5" i="52" s="1"/>
  <c r="AO5" i="52" s="1"/>
  <c r="AM14" i="52"/>
  <c r="AN14" i="52" s="1"/>
  <c r="AO14" i="52"/>
  <c r="AM13" i="52"/>
  <c r="AN13" i="52" s="1"/>
  <c r="AO13" i="52" s="1"/>
  <c r="AM18" i="52"/>
  <c r="AN18" i="52" s="1"/>
  <c r="AO18" i="52"/>
  <c r="AM17" i="52"/>
  <c r="AN17" i="52" s="1"/>
  <c r="AO17" i="52" s="1"/>
  <c r="AM22" i="52"/>
  <c r="AN22" i="52" s="1"/>
  <c r="AO22" i="52" s="1"/>
  <c r="AM21" i="52"/>
  <c r="AN21" i="52" s="1"/>
  <c r="AO21" i="52" s="1"/>
  <c r="AM26" i="52"/>
  <c r="AN26" i="52" s="1"/>
  <c r="AO26" i="52" s="1"/>
  <c r="AM25" i="52"/>
  <c r="AN25" i="52"/>
  <c r="AO25" i="52" s="1"/>
  <c r="AM30" i="52"/>
  <c r="AN30" i="52" s="1"/>
  <c r="AO30" i="52"/>
  <c r="AM29" i="52"/>
  <c r="AN29" i="52" s="1"/>
  <c r="AO29" i="52" s="1"/>
  <c r="AM33" i="52"/>
  <c r="AN33" i="52"/>
  <c r="AO33" i="52"/>
  <c r="AM12" i="52"/>
  <c r="AM11" i="52"/>
  <c r="AN11" i="52" s="1"/>
  <c r="AO11" i="52" s="1"/>
  <c r="AM16" i="52"/>
  <c r="AN16" i="52" s="1"/>
  <c r="AO16" i="52"/>
  <c r="AM20" i="52"/>
  <c r="AN20" i="52" s="1"/>
  <c r="AO20" i="52" s="1"/>
  <c r="AM19" i="52"/>
  <c r="AN19" i="52"/>
  <c r="AO19" i="52" s="1"/>
  <c r="AM24" i="52"/>
  <c r="AN24" i="52" s="1"/>
  <c r="AO24" i="52" s="1"/>
  <c r="AM28" i="52"/>
  <c r="AN28" i="52" s="1"/>
  <c r="AO28" i="52" s="1"/>
  <c r="AM27" i="52"/>
  <c r="AN27" i="52"/>
  <c r="AO27" i="52" s="1"/>
  <c r="AM32" i="52"/>
  <c r="AN32" i="52" s="1"/>
  <c r="AO32" i="52" s="1"/>
  <c r="AM5" i="53"/>
  <c r="AN5" i="53" s="1"/>
  <c r="AO5" i="53" s="1"/>
  <c r="AM10" i="53"/>
  <c r="AN10" i="53" s="1"/>
  <c r="AO10" i="53" s="1"/>
  <c r="AM9" i="53"/>
  <c r="AN9" i="53" s="1"/>
  <c r="AO9" i="53" s="1"/>
  <c r="AM13" i="53"/>
  <c r="AN13" i="53" s="1"/>
  <c r="AO13" i="53"/>
  <c r="AM18" i="53"/>
  <c r="AN18" i="53" s="1"/>
  <c r="AO18" i="53" s="1"/>
  <c r="AM17" i="53"/>
  <c r="AN17" i="53"/>
  <c r="AO17" i="53"/>
  <c r="AM21" i="53"/>
  <c r="AM26" i="53"/>
  <c r="AN26" i="53" s="1"/>
  <c r="AO26" i="53" s="1"/>
  <c r="AM25" i="53"/>
  <c r="AN25" i="53" s="1"/>
  <c r="AO25" i="53" s="1"/>
  <c r="AM29" i="53"/>
  <c r="AN29" i="53" s="1"/>
  <c r="AO29" i="53"/>
  <c r="AM33" i="53"/>
  <c r="AN33" i="53"/>
  <c r="AO33" i="53" s="1"/>
  <c r="AM4" i="53"/>
  <c r="AN4" i="53" s="1"/>
  <c r="AO4" i="53" s="1"/>
  <c r="AM3" i="53"/>
  <c r="AM8" i="53"/>
  <c r="AN8" i="53"/>
  <c r="AO8" i="53" s="1"/>
  <c r="AM12" i="53"/>
  <c r="AN12" i="53" s="1"/>
  <c r="AO12" i="53" s="1"/>
  <c r="AM11" i="53"/>
  <c r="AN11" i="53"/>
  <c r="AO11" i="53" s="1"/>
  <c r="AM16" i="53"/>
  <c r="AN16" i="53" s="1"/>
  <c r="AO16" i="53" s="1"/>
  <c r="AM15" i="53"/>
  <c r="AN15" i="53" s="1"/>
  <c r="AO15" i="53" s="1"/>
  <c r="AM24" i="53"/>
  <c r="AM28" i="53"/>
  <c r="AN28" i="53" s="1"/>
  <c r="AO28" i="53" s="1"/>
  <c r="AM27" i="53"/>
  <c r="AM32" i="53"/>
  <c r="AN32" i="53"/>
  <c r="AO32" i="53"/>
  <c r="AM31" i="53"/>
  <c r="AN31" i="53"/>
  <c r="AO31" i="53"/>
  <c r="AM6" i="54"/>
  <c r="AN6" i="54"/>
  <c r="AO6" i="54" s="1"/>
  <c r="AM5" i="54"/>
  <c r="AN5" i="54" s="1"/>
  <c r="AO5" i="54" s="1"/>
  <c r="AM10" i="54"/>
  <c r="AM9" i="54"/>
  <c r="AN9" i="54" s="1"/>
  <c r="AO9" i="54" s="1"/>
  <c r="AM14" i="54"/>
  <c r="AN14" i="54" s="1"/>
  <c r="AO14" i="54" s="1"/>
  <c r="AM13" i="54"/>
  <c r="AN13" i="54" s="1"/>
  <c r="AO13" i="54"/>
  <c r="AM18" i="54"/>
  <c r="AM17" i="54"/>
  <c r="AN17" i="54"/>
  <c r="AO17" i="54"/>
  <c r="AM22" i="54"/>
  <c r="AM21" i="54"/>
  <c r="AN21" i="54" s="1"/>
  <c r="AO21" i="54" s="1"/>
  <c r="AM26" i="54"/>
  <c r="AM25" i="54"/>
  <c r="AN25" i="54" s="1"/>
  <c r="AO25" i="54" s="1"/>
  <c r="AM30" i="54"/>
  <c r="AN30" i="54"/>
  <c r="AO30" i="54" s="1"/>
  <c r="AM29" i="54"/>
  <c r="AN29" i="54" s="1"/>
  <c r="AO29" i="54"/>
  <c r="AM33" i="54"/>
  <c r="AN33" i="54" s="1"/>
  <c r="AO33" i="54" s="1"/>
  <c r="AM4" i="54"/>
  <c r="AN4" i="54" s="1"/>
  <c r="AO4" i="54"/>
  <c r="AM3" i="54"/>
  <c r="AN3" i="54" s="1"/>
  <c r="AM8" i="54"/>
  <c r="AN8" i="54"/>
  <c r="AO8" i="54" s="1"/>
  <c r="AM7" i="54"/>
  <c r="AN7" i="54" s="1"/>
  <c r="AO7" i="54" s="1"/>
  <c r="AM12" i="54"/>
  <c r="AN12" i="54"/>
  <c r="AO12" i="54" s="1"/>
  <c r="AM11" i="54"/>
  <c r="AN11" i="54" s="1"/>
  <c r="AO11" i="54"/>
  <c r="AM16" i="54"/>
  <c r="AM15" i="54"/>
  <c r="AN15" i="54"/>
  <c r="AO15" i="54" s="1"/>
  <c r="AM20" i="54"/>
  <c r="AM19" i="54"/>
  <c r="AN19" i="54" s="1"/>
  <c r="AO19" i="54"/>
  <c r="AM24" i="54"/>
  <c r="AM23" i="54"/>
  <c r="AN23" i="54" s="1"/>
  <c r="AO23" i="54" s="1"/>
  <c r="AM28" i="54"/>
  <c r="AN28" i="54"/>
  <c r="AO28" i="54"/>
  <c r="AM27" i="54"/>
  <c r="AN27" i="54" s="1"/>
  <c r="AO27" i="54" s="1"/>
  <c r="AM32" i="54"/>
  <c r="AN32" i="54"/>
  <c r="AO32" i="54" s="1"/>
  <c r="AM31" i="54"/>
  <c r="AN31" i="54"/>
  <c r="AO31" i="54" s="1"/>
  <c r="AJ36" i="54"/>
  <c r="AM6" i="55"/>
  <c r="AN6" i="55" s="1"/>
  <c r="AO6" i="55" s="1"/>
  <c r="AM5" i="55"/>
  <c r="AN5" i="55"/>
  <c r="AO5" i="55"/>
  <c r="AM10" i="55"/>
  <c r="AN10" i="55" s="1"/>
  <c r="AO10" i="55" s="1"/>
  <c r="AM9" i="55"/>
  <c r="AN9" i="55" s="1"/>
  <c r="AO9" i="55" s="1"/>
  <c r="AM14" i="55"/>
  <c r="AN14" i="55" s="1"/>
  <c r="AO14" i="55" s="1"/>
  <c r="AM13" i="55"/>
  <c r="AN13" i="55" s="1"/>
  <c r="AO13" i="55" s="1"/>
  <c r="AM18" i="55"/>
  <c r="AN18" i="55" s="1"/>
  <c r="AO18" i="55"/>
  <c r="AM17" i="55"/>
  <c r="AN17" i="55" s="1"/>
  <c r="AO17" i="55" s="1"/>
  <c r="AM22" i="55"/>
  <c r="AN22" i="55" s="1"/>
  <c r="AO22" i="55" s="1"/>
  <c r="AM21" i="55"/>
  <c r="AN21" i="55" s="1"/>
  <c r="AO21" i="55" s="1"/>
  <c r="AM26" i="55"/>
  <c r="AN26" i="55" s="1"/>
  <c r="AO26" i="55" s="1"/>
  <c r="AM25" i="55"/>
  <c r="AN25" i="55"/>
  <c r="AO25" i="55" s="1"/>
  <c r="AM30" i="55"/>
  <c r="AN30" i="55"/>
  <c r="AO30" i="55"/>
  <c r="AM29" i="55"/>
  <c r="AN29" i="55"/>
  <c r="AO29" i="55"/>
  <c r="AM33" i="55"/>
  <c r="AN33" i="55" s="1"/>
  <c r="AO33" i="55"/>
  <c r="AM4" i="55"/>
  <c r="AN4" i="55" s="1"/>
  <c r="AO4" i="55" s="1"/>
  <c r="AM3" i="55"/>
  <c r="AN3" i="55"/>
  <c r="AO3" i="55" s="1"/>
  <c r="AM8" i="55"/>
  <c r="AN8" i="55" s="1"/>
  <c r="AO8" i="55" s="1"/>
  <c r="AM7" i="55"/>
  <c r="AN7" i="55"/>
  <c r="AO7" i="55" s="1"/>
  <c r="AM12" i="55"/>
  <c r="AN12" i="55" s="1"/>
  <c r="AO12" i="55" s="1"/>
  <c r="AM11" i="55"/>
  <c r="AN11" i="55" s="1"/>
  <c r="AO11" i="55" s="1"/>
  <c r="AM16" i="55"/>
  <c r="AN16" i="55" s="1"/>
  <c r="AO16" i="55" s="1"/>
  <c r="AM15" i="55"/>
  <c r="AN15" i="55"/>
  <c r="AO15" i="55" s="1"/>
  <c r="AM20" i="55"/>
  <c r="AN20" i="55"/>
  <c r="AO20" i="55" s="1"/>
  <c r="AM19" i="55"/>
  <c r="AN19" i="55" s="1"/>
  <c r="AO19" i="55" s="1"/>
  <c r="AM24" i="55"/>
  <c r="AN24" i="55"/>
  <c r="AO24" i="55" s="1"/>
  <c r="AM23" i="55"/>
  <c r="AN23" i="55" s="1"/>
  <c r="AO23" i="55" s="1"/>
  <c r="AM28" i="55"/>
  <c r="AN28" i="55"/>
  <c r="AO28" i="55"/>
  <c r="AM27" i="55"/>
  <c r="AN27" i="55" s="1"/>
  <c r="AO27" i="55"/>
  <c r="AM32" i="55"/>
  <c r="AN32" i="55"/>
  <c r="AO32" i="55" s="1"/>
  <c r="AM31" i="55"/>
  <c r="AN31" i="55"/>
  <c r="AO31" i="55"/>
  <c r="AM6" i="56"/>
  <c r="AN6" i="56"/>
  <c r="AO6" i="56"/>
  <c r="AM10" i="56"/>
  <c r="AN10" i="56" s="1"/>
  <c r="AO10" i="56" s="1"/>
  <c r="AM14" i="56"/>
  <c r="AN14" i="56" s="1"/>
  <c r="AO14" i="56" s="1"/>
  <c r="AM18" i="56"/>
  <c r="AN18" i="56" s="1"/>
  <c r="AO18" i="56" s="1"/>
  <c r="AM17" i="56"/>
  <c r="AN17" i="56" s="1"/>
  <c r="AO17" i="56" s="1"/>
  <c r="AM22" i="56"/>
  <c r="AN22" i="56" s="1"/>
  <c r="AO22" i="56" s="1"/>
  <c r="AM21" i="56"/>
  <c r="AN21" i="56" s="1"/>
  <c r="AO21" i="56" s="1"/>
  <c r="AM26" i="56"/>
  <c r="AN26" i="56" s="1"/>
  <c r="AO26" i="56"/>
  <c r="AM30" i="56"/>
  <c r="AN30" i="56"/>
  <c r="AO30" i="56" s="1"/>
  <c r="AM29" i="56"/>
  <c r="AN29" i="56"/>
  <c r="AO29" i="56"/>
  <c r="AM33" i="56"/>
  <c r="AN33" i="56" s="1"/>
  <c r="AO33" i="56"/>
  <c r="AM3" i="56"/>
  <c r="AN3" i="56" s="1"/>
  <c r="AM7" i="56"/>
  <c r="AN7" i="56" s="1"/>
  <c r="AO7" i="56" s="1"/>
  <c r="AM11" i="56"/>
  <c r="AN11" i="56" s="1"/>
  <c r="AO11" i="56" s="1"/>
  <c r="AM16" i="56"/>
  <c r="AN16" i="56" s="1"/>
  <c r="AO16" i="56" s="1"/>
  <c r="AM15" i="56"/>
  <c r="AN15" i="56" s="1"/>
  <c r="AO15" i="56" s="1"/>
  <c r="AM19" i="56"/>
  <c r="AN19" i="56"/>
  <c r="AO19" i="56" s="1"/>
  <c r="AM23" i="56"/>
  <c r="AN23" i="56" s="1"/>
  <c r="AO23" i="56" s="1"/>
  <c r="AM28" i="56"/>
  <c r="AN28" i="56"/>
  <c r="AO28" i="56" s="1"/>
  <c r="AM27" i="56"/>
  <c r="AN27" i="56"/>
  <c r="AO27" i="56" s="1"/>
  <c r="AM32" i="56"/>
  <c r="AN32" i="56" s="1"/>
  <c r="AO32" i="56"/>
  <c r="AM31" i="56"/>
  <c r="AN31" i="56"/>
  <c r="AO31" i="56" s="1"/>
  <c r="AM6" i="57"/>
  <c r="AN6" i="57" s="1"/>
  <c r="AO6" i="57" s="1"/>
  <c r="AM5" i="57"/>
  <c r="AN5" i="57" s="1"/>
  <c r="AM9" i="57"/>
  <c r="AN9" i="57" s="1"/>
  <c r="AO9" i="57"/>
  <c r="AM14" i="57"/>
  <c r="AN14" i="57" s="1"/>
  <c r="AO14" i="57" s="1"/>
  <c r="AM13" i="57"/>
  <c r="AN13" i="57"/>
  <c r="AO13" i="57"/>
  <c r="AM22" i="57"/>
  <c r="AN22" i="57" s="1"/>
  <c r="AO22" i="57" s="1"/>
  <c r="AM21" i="57"/>
  <c r="AN21" i="57" s="1"/>
  <c r="AO21" i="57" s="1"/>
  <c r="AM25" i="57"/>
  <c r="AN25" i="57" s="1"/>
  <c r="AO25" i="57"/>
  <c r="AM29" i="57"/>
  <c r="AN29" i="57"/>
  <c r="AO29" i="57" s="1"/>
  <c r="AM33" i="57"/>
  <c r="AN33" i="57"/>
  <c r="AO33" i="57"/>
  <c r="AM3" i="57"/>
  <c r="AN3" i="57" s="1"/>
  <c r="AO3" i="57" s="1"/>
  <c r="AM8" i="57"/>
  <c r="AN8" i="57" s="1"/>
  <c r="AO8" i="57" s="1"/>
  <c r="AM7" i="57"/>
  <c r="AN7" i="57"/>
  <c r="AO7" i="57" s="1"/>
  <c r="AM12" i="57"/>
  <c r="AN12" i="57" s="1"/>
  <c r="AO12" i="57" s="1"/>
  <c r="AM16" i="57"/>
  <c r="AN16" i="57" s="1"/>
  <c r="AO16" i="57" s="1"/>
  <c r="AM15" i="57"/>
  <c r="AN15" i="57"/>
  <c r="AO15" i="57" s="1"/>
  <c r="AM20" i="57"/>
  <c r="AN20" i="57" s="1"/>
  <c r="AO20" i="57"/>
  <c r="AM24" i="57"/>
  <c r="AN24" i="57" s="1"/>
  <c r="AO24" i="57" s="1"/>
  <c r="AM23" i="57"/>
  <c r="AN23" i="57" s="1"/>
  <c r="AO23" i="57" s="1"/>
  <c r="AM32" i="57"/>
  <c r="AN32" i="57" s="1"/>
  <c r="AO32" i="57"/>
  <c r="AM18" i="58"/>
  <c r="AN18" i="58" s="1"/>
  <c r="AO18" i="58" s="1"/>
  <c r="AM26" i="58"/>
  <c r="AN26" i="58"/>
  <c r="AO26" i="58" s="1"/>
  <c r="AM30" i="58"/>
  <c r="AN30" i="58"/>
  <c r="AO30" i="58" s="1"/>
  <c r="AM29" i="58"/>
  <c r="AN29" i="58" s="1"/>
  <c r="AO29" i="58" s="1"/>
  <c r="AM33" i="58"/>
  <c r="AN33" i="58"/>
  <c r="AO33" i="58" s="1"/>
  <c r="AM3" i="58"/>
  <c r="AN3" i="58" s="1"/>
  <c r="AM11" i="58"/>
  <c r="AN11" i="58" s="1"/>
  <c r="AO11" i="58" s="1"/>
  <c r="AM20" i="58"/>
  <c r="AN20" i="58" s="1"/>
  <c r="AO20" i="58" s="1"/>
  <c r="AM28" i="58"/>
  <c r="AN28" i="58"/>
  <c r="AO28" i="58" s="1"/>
  <c r="AM27" i="58"/>
  <c r="AN27" i="58"/>
  <c r="AO27" i="58" s="1"/>
  <c r="AM32" i="58"/>
  <c r="AN32" i="58"/>
  <c r="AO32" i="58"/>
  <c r="AM31" i="58"/>
  <c r="AN31" i="58" s="1"/>
  <c r="AO31" i="58"/>
  <c r="AM6" i="59"/>
  <c r="AM5" i="59"/>
  <c r="AN5" i="59" s="1"/>
  <c r="AO5" i="59" s="1"/>
  <c r="AM10" i="59"/>
  <c r="AN10" i="59" s="1"/>
  <c r="AO10" i="59"/>
  <c r="AM14" i="59"/>
  <c r="AN14" i="59" s="1"/>
  <c r="AO14" i="59" s="1"/>
  <c r="AM18" i="59"/>
  <c r="AN18" i="59" s="1"/>
  <c r="AO18" i="59" s="1"/>
  <c r="AM22" i="59"/>
  <c r="AN22" i="59" s="1"/>
  <c r="AO22" i="59"/>
  <c r="AM26" i="59"/>
  <c r="AN26" i="59"/>
  <c r="AO26" i="59" s="1"/>
  <c r="AM30" i="59"/>
  <c r="AN30" i="59" s="1"/>
  <c r="AO30" i="59" s="1"/>
  <c r="AM29" i="59"/>
  <c r="AN29" i="59"/>
  <c r="AO29" i="59" s="1"/>
  <c r="AM33" i="59"/>
  <c r="AN33" i="59" s="1"/>
  <c r="AO33" i="59" s="1"/>
  <c r="AM3" i="59"/>
  <c r="AM7" i="59"/>
  <c r="AM11" i="59"/>
  <c r="AN11" i="59" s="1"/>
  <c r="AO11" i="59" s="1"/>
  <c r="AM15" i="59"/>
  <c r="AN15" i="59" s="1"/>
  <c r="AO15" i="59" s="1"/>
  <c r="AM19" i="59"/>
  <c r="AN19" i="59" s="1"/>
  <c r="AO19" i="59" s="1"/>
  <c r="AM23" i="59"/>
  <c r="AN23" i="59" s="1"/>
  <c r="AO23" i="59"/>
  <c r="AM28" i="59"/>
  <c r="AN28" i="59" s="1"/>
  <c r="AO28" i="59" s="1"/>
  <c r="AM27" i="59"/>
  <c r="AN27" i="59"/>
  <c r="AO27" i="59"/>
  <c r="AM32" i="59"/>
  <c r="AN32" i="59"/>
  <c r="AO32" i="59"/>
  <c r="AM31" i="59"/>
  <c r="AN31" i="59" s="1"/>
  <c r="AO31" i="59" s="1"/>
  <c r="AM6" i="60"/>
  <c r="AN6" i="60" s="1"/>
  <c r="AO6" i="60"/>
  <c r="AM5" i="60"/>
  <c r="AN5" i="60" s="1"/>
  <c r="AO5" i="60" s="1"/>
  <c r="AM10" i="60"/>
  <c r="AN10" i="60"/>
  <c r="AO10" i="60" s="1"/>
  <c r="AM9" i="60"/>
  <c r="AN9" i="60" s="1"/>
  <c r="AO9" i="60" s="1"/>
  <c r="AM14" i="60"/>
  <c r="AN14" i="60" s="1"/>
  <c r="AO14" i="60"/>
  <c r="AM13" i="60"/>
  <c r="AN13" i="60" s="1"/>
  <c r="AO13" i="60" s="1"/>
  <c r="AM18" i="60"/>
  <c r="AN18" i="60" s="1"/>
  <c r="AO18" i="60" s="1"/>
  <c r="AM17" i="60"/>
  <c r="AN17" i="60"/>
  <c r="AO17" i="60"/>
  <c r="AM22" i="60"/>
  <c r="AN22" i="60" s="1"/>
  <c r="AO22" i="60" s="1"/>
  <c r="AM21" i="60"/>
  <c r="AN21" i="60" s="1"/>
  <c r="AO21" i="60" s="1"/>
  <c r="AM26" i="60"/>
  <c r="AN26" i="60"/>
  <c r="AO26" i="60" s="1"/>
  <c r="AM25" i="60"/>
  <c r="AN25" i="60" s="1"/>
  <c r="AO25" i="60" s="1"/>
  <c r="AM30" i="60"/>
  <c r="AN30" i="60" s="1"/>
  <c r="AO30" i="60"/>
  <c r="AM29" i="60"/>
  <c r="AN29" i="60"/>
  <c r="AO29" i="60" s="1"/>
  <c r="AM33" i="60"/>
  <c r="AN33" i="60"/>
  <c r="AO33" i="60"/>
  <c r="AM4" i="60"/>
  <c r="AN4" i="60" s="1"/>
  <c r="AO4" i="60"/>
  <c r="AM3" i="60"/>
  <c r="AN3" i="60" s="1"/>
  <c r="AO3" i="60" s="1"/>
  <c r="AM12" i="60"/>
  <c r="AN12" i="60" s="1"/>
  <c r="AO12" i="60" s="1"/>
  <c r="AM11" i="60"/>
  <c r="AN11" i="60" s="1"/>
  <c r="AO11" i="60" s="1"/>
  <c r="AM20" i="60"/>
  <c r="AN20" i="60" s="1"/>
  <c r="AO20" i="60" s="1"/>
  <c r="AM19" i="60"/>
  <c r="AN19" i="60"/>
  <c r="AO19" i="60" s="1"/>
  <c r="AM24" i="60"/>
  <c r="AN24" i="60" s="1"/>
  <c r="AO24" i="60" s="1"/>
  <c r="AM28" i="60"/>
  <c r="AN28" i="60" s="1"/>
  <c r="AO28" i="60"/>
  <c r="AM27" i="60"/>
  <c r="AN27" i="60" s="1"/>
  <c r="AO27" i="60" s="1"/>
  <c r="AM32" i="60"/>
  <c r="AN32" i="60"/>
  <c r="AO32" i="60"/>
  <c r="AM31" i="60"/>
  <c r="AN31" i="60"/>
  <c r="AO31" i="60"/>
  <c r="Z10" i="55"/>
  <c r="R33" i="60"/>
  <c r="R4" i="58"/>
  <c r="Y4" i="58" s="1"/>
  <c r="R20" i="58"/>
  <c r="Y20" i="58" s="1"/>
  <c r="R4" i="56"/>
  <c r="Z24" i="56"/>
  <c r="Y32" i="55"/>
  <c r="Z32" i="54"/>
  <c r="R4" i="44"/>
  <c r="T4" i="44" s="1"/>
  <c r="AA4" i="44" s="1"/>
  <c r="R18" i="53"/>
  <c r="Y18" i="53" s="1"/>
  <c r="R26" i="52"/>
  <c r="Y26" i="52" s="1"/>
  <c r="R26" i="51"/>
  <c r="R26" i="47"/>
  <c r="Y26" i="47" s="1"/>
  <c r="V23" i="29"/>
  <c r="Z3" i="59"/>
  <c r="W26" i="58"/>
  <c r="Z10" i="57"/>
  <c r="R10" i="57"/>
  <c r="Y10" i="57" s="1"/>
  <c r="R26" i="57"/>
  <c r="T26" i="57" s="1"/>
  <c r="AA26" i="57" s="1"/>
  <c r="R22" i="54"/>
  <c r="Y22" i="54" s="1"/>
  <c r="Z22" i="52"/>
  <c r="R6" i="47"/>
  <c r="Y6" i="47" s="1"/>
  <c r="L45" i="58"/>
  <c r="Z5" i="60"/>
  <c r="W3" i="59"/>
  <c r="W36" i="59" s="1"/>
  <c r="V36" i="59"/>
  <c r="W10" i="58"/>
  <c r="R10" i="56"/>
  <c r="Z32" i="56"/>
  <c r="Z22" i="53"/>
  <c r="Z22" i="51"/>
  <c r="R22" i="48"/>
  <c r="Y22" i="48" s="1"/>
  <c r="Z4" i="59"/>
  <c r="Z32" i="59"/>
  <c r="L45" i="57"/>
  <c r="R20" i="56"/>
  <c r="Y20" i="56" s="1"/>
  <c r="Z30" i="54"/>
  <c r="O24" i="29"/>
  <c r="Q24" i="29" s="1"/>
  <c r="W30" i="47"/>
  <c r="R22" i="46"/>
  <c r="Y22" i="46" s="1"/>
  <c r="W30" i="46"/>
  <c r="W14" i="45"/>
  <c r="W30" i="45"/>
  <c r="W10" i="44"/>
  <c r="W26" i="44"/>
  <c r="F45" i="29"/>
  <c r="O8" i="29"/>
  <c r="Q8" i="29" s="1"/>
  <c r="X8" i="29" s="1"/>
  <c r="V24" i="29"/>
  <c r="AJ33" i="62"/>
  <c r="AM32" i="62"/>
  <c r="AN32" i="62"/>
  <c r="AO32" i="62" s="1"/>
  <c r="AM33" i="62"/>
  <c r="AN33" i="62"/>
  <c r="AO33" i="62"/>
  <c r="AJ34" i="62"/>
  <c r="V36" i="62"/>
  <c r="M44" i="62"/>
  <c r="R4" i="62"/>
  <c r="T4" i="62" s="1"/>
  <c r="AA4" i="62" s="1"/>
  <c r="AM7" i="62"/>
  <c r="AN7" i="62" s="1"/>
  <c r="AO7" i="62" s="1"/>
  <c r="R8" i="62"/>
  <c r="T8" i="62" s="1"/>
  <c r="AA8" i="62" s="1"/>
  <c r="AM8" i="62"/>
  <c r="AN8" i="62" s="1"/>
  <c r="AO8" i="62"/>
  <c r="R9" i="62"/>
  <c r="T9" i="62" s="1"/>
  <c r="AA9" i="62" s="1"/>
  <c r="AM9" i="62"/>
  <c r="AN9" i="62" s="1"/>
  <c r="AO9" i="62" s="1"/>
  <c r="AM10" i="62"/>
  <c r="AN10" i="62" s="1"/>
  <c r="AO10" i="62" s="1"/>
  <c r="R11" i="62"/>
  <c r="T11" i="62" s="1"/>
  <c r="AA11" i="62" s="1"/>
  <c r="AM11" i="62"/>
  <c r="AN11" i="62" s="1"/>
  <c r="AO11" i="62" s="1"/>
  <c r="AM12" i="62"/>
  <c r="AN12" i="62" s="1"/>
  <c r="AO12" i="62" s="1"/>
  <c r="R13" i="62"/>
  <c r="T13" i="62" s="1"/>
  <c r="AA13" i="62" s="1"/>
  <c r="AM13" i="62"/>
  <c r="AN13" i="62" s="1"/>
  <c r="AO13" i="62" s="1"/>
  <c r="AM14" i="62"/>
  <c r="AN14" i="62" s="1"/>
  <c r="AO14" i="62"/>
  <c r="R15" i="62"/>
  <c r="T15" i="62" s="1"/>
  <c r="AM15" i="62"/>
  <c r="AN15" i="62" s="1"/>
  <c r="AO15" i="62" s="1"/>
  <c r="AM17" i="62"/>
  <c r="AN17" i="62" s="1"/>
  <c r="AO17" i="62" s="1"/>
  <c r="AM18" i="62"/>
  <c r="AN18" i="62" s="1"/>
  <c r="AO18" i="62"/>
  <c r="AM19" i="62"/>
  <c r="AN19" i="62" s="1"/>
  <c r="AO19" i="62" s="1"/>
  <c r="R20" i="62"/>
  <c r="T20" i="62" s="1"/>
  <c r="AA20" i="62" s="1"/>
  <c r="AM20" i="62"/>
  <c r="AN20" i="62" s="1"/>
  <c r="AO20" i="62"/>
  <c r="AM21" i="62"/>
  <c r="AN21" i="62" s="1"/>
  <c r="AO21" i="62"/>
  <c r="AM22" i="62"/>
  <c r="AN22" i="62" s="1"/>
  <c r="AO22" i="62" s="1"/>
  <c r="R23" i="62"/>
  <c r="T23" i="62" s="1"/>
  <c r="AM23" i="62"/>
  <c r="AN23" i="62" s="1"/>
  <c r="AO23" i="62" s="1"/>
  <c r="R24" i="62"/>
  <c r="T24" i="62" s="1"/>
  <c r="AA24" i="62" s="1"/>
  <c r="AM26" i="62"/>
  <c r="AN26" i="62" s="1"/>
  <c r="AO26" i="62" s="1"/>
  <c r="AM27" i="62"/>
  <c r="AN27" i="62"/>
  <c r="AO27" i="62" s="1"/>
  <c r="AM28" i="62"/>
  <c r="AN28" i="62"/>
  <c r="AO28" i="62"/>
  <c r="AM29" i="62"/>
  <c r="AN29" i="62"/>
  <c r="AO29" i="62"/>
  <c r="AM30" i="62"/>
  <c r="AN30" i="62" s="1"/>
  <c r="AO30" i="62"/>
  <c r="R31" i="62"/>
  <c r="T31" i="62" s="1"/>
  <c r="AA31" i="62" s="1"/>
  <c r="AM31" i="62"/>
  <c r="AN31" i="62" s="1"/>
  <c r="AO31" i="62"/>
  <c r="R33" i="62"/>
  <c r="Y33" i="62" s="1"/>
  <c r="L44" i="62"/>
  <c r="AJ4" i="61"/>
  <c r="AM3" i="61"/>
  <c r="AN3" i="61" s="1"/>
  <c r="AJ5" i="61"/>
  <c r="AM4" i="61"/>
  <c r="AN4" i="61" s="1"/>
  <c r="AO4" i="61" s="1"/>
  <c r="AJ7" i="61"/>
  <c r="AM6" i="61"/>
  <c r="AN6" i="61" s="1"/>
  <c r="AO6" i="61" s="1"/>
  <c r="AJ8" i="61"/>
  <c r="AM7" i="61"/>
  <c r="AN7" i="61"/>
  <c r="AO7" i="61" s="1"/>
  <c r="AJ10" i="61"/>
  <c r="AM10" i="61"/>
  <c r="AN10" i="61" s="1"/>
  <c r="AO10" i="61" s="1"/>
  <c r="AJ12" i="61"/>
  <c r="AJ13" i="61"/>
  <c r="AM12" i="61"/>
  <c r="AN12" i="61" s="1"/>
  <c r="AO12" i="61" s="1"/>
  <c r="AJ15" i="61"/>
  <c r="AJ16" i="61"/>
  <c r="AM15" i="61"/>
  <c r="AN15" i="61" s="1"/>
  <c r="AO15" i="61" s="1"/>
  <c r="AJ17" i="61"/>
  <c r="AM16" i="61"/>
  <c r="AN16" i="61" s="1"/>
  <c r="AO16" i="61" s="1"/>
  <c r="AJ18" i="61"/>
  <c r="AM17" i="61"/>
  <c r="AN17" i="61"/>
  <c r="AO17" i="61" s="1"/>
  <c r="AJ20" i="61"/>
  <c r="AJ21" i="61"/>
  <c r="AM20" i="61"/>
  <c r="AN20" i="61" s="1"/>
  <c r="AO20" i="61" s="1"/>
  <c r="AJ23" i="61"/>
  <c r="AM22" i="61"/>
  <c r="AN22" i="61" s="1"/>
  <c r="AO22" i="61" s="1"/>
  <c r="AJ25" i="61"/>
  <c r="AJ26" i="61"/>
  <c r="AM25" i="61"/>
  <c r="AJ27" i="61"/>
  <c r="AM26" i="61"/>
  <c r="AN26" i="61"/>
  <c r="AO26" i="61" s="1"/>
  <c r="AJ28" i="61"/>
  <c r="AM27" i="61"/>
  <c r="AN27" i="61"/>
  <c r="AO27" i="61" s="1"/>
  <c r="AJ29" i="61"/>
  <c r="AM28" i="61"/>
  <c r="AN28" i="61" s="1"/>
  <c r="AO28" i="61" s="1"/>
  <c r="AJ30" i="61"/>
  <c r="AM29" i="61"/>
  <c r="AN29" i="61"/>
  <c r="AO29" i="61" s="1"/>
  <c r="AJ31" i="61"/>
  <c r="AM30" i="61"/>
  <c r="AN30" i="61"/>
  <c r="AO30" i="61" s="1"/>
  <c r="AM31" i="61"/>
  <c r="AN31" i="61" s="1"/>
  <c r="AO31" i="61" s="1"/>
  <c r="AJ32" i="61"/>
  <c r="AM33" i="61"/>
  <c r="AN33" i="61" s="1"/>
  <c r="AO33" i="61" s="1"/>
  <c r="AM32" i="61"/>
  <c r="AN32" i="61"/>
  <c r="AO32" i="61" s="1"/>
  <c r="M44" i="61"/>
  <c r="R28" i="56"/>
  <c r="T28" i="56" s="1"/>
  <c r="R4" i="45"/>
  <c r="T4" i="45" s="1"/>
  <c r="AA4" i="45" s="1"/>
  <c r="R8" i="44"/>
  <c r="T8" i="44" s="1"/>
  <c r="AA8" i="44" s="1"/>
  <c r="R29" i="61"/>
  <c r="Y29" i="61" s="1"/>
  <c r="T9" i="61"/>
  <c r="AA9" i="61" s="1"/>
  <c r="Y15" i="61"/>
  <c r="T15" i="61"/>
  <c r="Y23" i="61"/>
  <c r="T23" i="61"/>
  <c r="Y27" i="61"/>
  <c r="T27" i="61"/>
  <c r="AA27" i="61" s="1"/>
  <c r="R10" i="61"/>
  <c r="T10" i="61" s="1"/>
  <c r="Z15" i="61"/>
  <c r="R22" i="61"/>
  <c r="T22" i="61" s="1"/>
  <c r="AA22" i="61" s="1"/>
  <c r="Z23" i="61"/>
  <c r="Z27" i="61"/>
  <c r="AO3" i="56"/>
  <c r="AO3" i="48"/>
  <c r="AO3" i="54"/>
  <c r="AO3" i="50"/>
  <c r="AO3" i="44"/>
  <c r="T4" i="59"/>
  <c r="AA4" i="59" s="1"/>
  <c r="Y24" i="56"/>
  <c r="L45" i="52"/>
  <c r="L45" i="46"/>
  <c r="L45" i="44"/>
  <c r="V36" i="61"/>
  <c r="L45" i="61"/>
  <c r="T29" i="58" l="1"/>
  <c r="Y29" i="58"/>
  <c r="Z5" i="61"/>
  <c r="Y5" i="61"/>
  <c r="V15" i="29"/>
  <c r="R6" i="45"/>
  <c r="Y6" i="45" s="1"/>
  <c r="O7" i="29"/>
  <c r="Q7" i="29" s="1"/>
  <c r="X7" i="29" s="1"/>
  <c r="Z8" i="46"/>
  <c r="R18" i="55"/>
  <c r="Y18" i="55" s="1"/>
  <c r="Y32" i="60"/>
  <c r="Z32" i="60"/>
  <c r="Z3" i="56"/>
  <c r="Z29" i="58"/>
  <c r="Z3" i="48"/>
  <c r="R10" i="47"/>
  <c r="T10" i="47" s="1"/>
  <c r="AA10" i="47" s="1"/>
  <c r="R16" i="62"/>
  <c r="T16" i="62" s="1"/>
  <c r="AA16" i="62" s="1"/>
  <c r="R6" i="49"/>
  <c r="Y6" i="49" s="1"/>
  <c r="Y16" i="55"/>
  <c r="Y4" i="45"/>
  <c r="W35" i="29"/>
  <c r="Y8" i="51"/>
  <c r="W26" i="29"/>
  <c r="Z21" i="60"/>
  <c r="Z9" i="61"/>
  <c r="O32" i="29"/>
  <c r="V32" i="29" s="1"/>
  <c r="Y24" i="55"/>
  <c r="R6" i="51"/>
  <c r="Y6" i="51" s="1"/>
  <c r="R30" i="56"/>
  <c r="Y30" i="56" s="1"/>
  <c r="Z24" i="50"/>
  <c r="T8" i="45"/>
  <c r="AA8" i="45" s="1"/>
  <c r="R29" i="47"/>
  <c r="T29" i="47" s="1"/>
  <c r="AA29" i="47" s="1"/>
  <c r="R9" i="47"/>
  <c r="Y9" i="47" s="1"/>
  <c r="Y10" i="58"/>
  <c r="O12" i="29"/>
  <c r="V12" i="29" s="1"/>
  <c r="R12" i="51"/>
  <c r="Y12" i="51" s="1"/>
  <c r="R6" i="53"/>
  <c r="Y6" i="53" s="1"/>
  <c r="Z24" i="55"/>
  <c r="Y21" i="60"/>
  <c r="R11" i="57"/>
  <c r="Y11" i="57" s="1"/>
  <c r="R31" i="48"/>
  <c r="Z29" i="60"/>
  <c r="S36" i="47"/>
  <c r="Y11" i="53"/>
  <c r="T11" i="53"/>
  <c r="AA11" i="53" s="1"/>
  <c r="Y4" i="50"/>
  <c r="T4" i="50"/>
  <c r="AA4" i="50" s="1"/>
  <c r="T26" i="61"/>
  <c r="AA26" i="61" s="1"/>
  <c r="Y26" i="61"/>
  <c r="V8" i="29"/>
  <c r="Z16" i="46"/>
  <c r="Y16" i="51"/>
  <c r="V27" i="29"/>
  <c r="R10" i="62"/>
  <c r="T10" i="62" s="1"/>
  <c r="AA10" i="62" s="1"/>
  <c r="Z8" i="50"/>
  <c r="T23" i="60"/>
  <c r="AA23" i="60" s="1"/>
  <c r="R3" i="57"/>
  <c r="Y3" i="57" s="1"/>
  <c r="Y10" i="61"/>
  <c r="R16" i="58"/>
  <c r="R16" i="44"/>
  <c r="T16" i="44" s="1"/>
  <c r="AA16" i="44" s="1"/>
  <c r="V19" i="29"/>
  <c r="W23" i="29"/>
  <c r="R18" i="57"/>
  <c r="T18" i="57" s="1"/>
  <c r="AA18" i="57" s="1"/>
  <c r="T18" i="53"/>
  <c r="AA18" i="53" s="1"/>
  <c r="R5" i="54"/>
  <c r="R3" i="52"/>
  <c r="T3" i="52" s="1"/>
  <c r="AA3" i="52" s="1"/>
  <c r="Z3" i="50"/>
  <c r="R14" i="62"/>
  <c r="T14" i="62" s="1"/>
  <c r="AA14" i="62" s="1"/>
  <c r="R12" i="62"/>
  <c r="T12" i="62" s="1"/>
  <c r="AA12" i="62" s="1"/>
  <c r="R6" i="46"/>
  <c r="Y6" i="46" s="1"/>
  <c r="X27" i="29"/>
  <c r="Y28" i="56"/>
  <c r="R22" i="62"/>
  <c r="T22" i="62" s="1"/>
  <c r="AA22" i="62" s="1"/>
  <c r="Z8" i="55"/>
  <c r="W15" i="29"/>
  <c r="Z16" i="48"/>
  <c r="Y16" i="53"/>
  <c r="Y8" i="50"/>
  <c r="R11" i="58"/>
  <c r="T11" i="58" s="1"/>
  <c r="AA11" i="58" s="1"/>
  <c r="R33" i="56"/>
  <c r="T33" i="56" s="1"/>
  <c r="AA33" i="56" s="1"/>
  <c r="R7" i="46"/>
  <c r="Y7" i="46" s="1"/>
  <c r="T6" i="62"/>
  <c r="AA6" i="62" s="1"/>
  <c r="Y6" i="62"/>
  <c r="W22" i="50"/>
  <c r="Z22" i="50"/>
  <c r="Y12" i="49"/>
  <c r="W12" i="49"/>
  <c r="AA12" i="49" s="1"/>
  <c r="AJ16" i="60"/>
  <c r="AM15" i="60"/>
  <c r="AN15" i="60" s="1"/>
  <c r="AO15" i="60" s="1"/>
  <c r="AJ11" i="58"/>
  <c r="AM10" i="58"/>
  <c r="AN10" i="58" s="1"/>
  <c r="AO10" i="58" s="1"/>
  <c r="AJ17" i="58"/>
  <c r="AM17" i="58"/>
  <c r="AN17" i="58" s="1"/>
  <c r="AO17" i="58" s="1"/>
  <c r="AM16" i="58"/>
  <c r="AN16" i="58" s="1"/>
  <c r="AO16" i="58" s="1"/>
  <c r="AJ19" i="58"/>
  <c r="AM19" i="58"/>
  <c r="AN19" i="58" s="1"/>
  <c r="AO19" i="58" s="1"/>
  <c r="AJ5" i="56"/>
  <c r="AM4" i="56"/>
  <c r="AN4" i="56" s="1"/>
  <c r="AO4" i="56" s="1"/>
  <c r="AM5" i="56"/>
  <c r="AN5" i="56" s="1"/>
  <c r="AO5" i="56" s="1"/>
  <c r="AJ25" i="50"/>
  <c r="AJ36" i="50" s="1"/>
  <c r="AM25" i="50"/>
  <c r="AN25" i="50" s="1"/>
  <c r="AO25" i="50" s="1"/>
  <c r="AJ20" i="47"/>
  <c r="AM19" i="47"/>
  <c r="AN19" i="47" s="1"/>
  <c r="AO19" i="47" s="1"/>
  <c r="AJ4" i="46"/>
  <c r="AM4" i="46"/>
  <c r="AN4" i="46" s="1"/>
  <c r="AM3" i="46"/>
  <c r="AN3" i="46" s="1"/>
  <c r="AO3" i="46" s="1"/>
  <c r="AJ8" i="46"/>
  <c r="AM8" i="46"/>
  <c r="AN8" i="46" s="1"/>
  <c r="AO8" i="46" s="1"/>
  <c r="AJ12" i="46"/>
  <c r="AM12" i="46"/>
  <c r="AN12" i="46" s="1"/>
  <c r="AO12" i="46" s="1"/>
  <c r="AM11" i="46"/>
  <c r="AN11" i="46" s="1"/>
  <c r="AO11" i="46" s="1"/>
  <c r="AJ16" i="46"/>
  <c r="AM16" i="46"/>
  <c r="AN16" i="46" s="1"/>
  <c r="AO16" i="46" s="1"/>
  <c r="AJ22" i="46"/>
  <c r="AM22" i="46"/>
  <c r="AN22" i="46" s="1"/>
  <c r="AO22" i="46" s="1"/>
  <c r="AJ9" i="45"/>
  <c r="AM8" i="45"/>
  <c r="AN8" i="45" s="1"/>
  <c r="AO8" i="45" s="1"/>
  <c r="AJ6" i="44"/>
  <c r="AJ36" i="44" s="1"/>
  <c r="AM6" i="44"/>
  <c r="AN6" i="44" s="1"/>
  <c r="AO6" i="44" s="1"/>
  <c r="AJ14" i="44"/>
  <c r="AM14" i="44"/>
  <c r="AN14" i="44" s="1"/>
  <c r="AO14" i="44" s="1"/>
  <c r="AJ11" i="61"/>
  <c r="AM11" i="61"/>
  <c r="AN11" i="61" s="1"/>
  <c r="AO11" i="61" s="1"/>
  <c r="AJ14" i="61"/>
  <c r="AM14" i="61"/>
  <c r="AN14" i="61" s="1"/>
  <c r="AO14" i="61" s="1"/>
  <c r="AJ6" i="62"/>
  <c r="AM5" i="62"/>
  <c r="AN5" i="62" s="1"/>
  <c r="AO5" i="62" s="1"/>
  <c r="AM6" i="62"/>
  <c r="AN6" i="62" s="1"/>
  <c r="AO6" i="62" s="1"/>
  <c r="AJ25" i="62"/>
  <c r="AJ36" i="62" s="1"/>
  <c r="AM24" i="62"/>
  <c r="AN24" i="62" s="1"/>
  <c r="AO24" i="62" s="1"/>
  <c r="AM25" i="62"/>
  <c r="AN25" i="62" s="1"/>
  <c r="AO25" i="62" s="1"/>
  <c r="AP11" i="22"/>
  <c r="Z7" i="62"/>
  <c r="AJ22" i="61"/>
  <c r="AA23" i="62"/>
  <c r="AM16" i="62"/>
  <c r="AN16" i="62" s="1"/>
  <c r="AO16" i="62" s="1"/>
  <c r="AM24" i="58"/>
  <c r="AN24" i="58" s="1"/>
  <c r="AO24" i="58" s="1"/>
  <c r="AM9" i="58"/>
  <c r="AN9" i="58" s="1"/>
  <c r="AO9" i="58" s="1"/>
  <c r="AN20" i="54"/>
  <c r="AO20" i="54" s="1"/>
  <c r="AN27" i="53"/>
  <c r="AO27" i="53" s="1"/>
  <c r="T19" i="45"/>
  <c r="AA19" i="45" s="1"/>
  <c r="AA10" i="61"/>
  <c r="AA15" i="61"/>
  <c r="AJ19" i="61"/>
  <c r="AJ9" i="61"/>
  <c r="AJ6" i="61"/>
  <c r="AM4" i="62"/>
  <c r="AN4" i="62" s="1"/>
  <c r="AO4" i="62" s="1"/>
  <c r="T20" i="56"/>
  <c r="AA20" i="56" s="1"/>
  <c r="T26" i="51"/>
  <c r="AA26" i="51" s="1"/>
  <c r="Y26" i="51"/>
  <c r="AM16" i="60"/>
  <c r="AN16" i="60" s="1"/>
  <c r="AO16" i="60" s="1"/>
  <c r="AM4" i="59"/>
  <c r="AN4" i="59" s="1"/>
  <c r="AO4" i="59" s="1"/>
  <c r="AM8" i="58"/>
  <c r="AN8" i="58" s="1"/>
  <c r="AO8" i="58" s="1"/>
  <c r="AN24" i="54"/>
  <c r="AO24" i="54" s="1"/>
  <c r="AN21" i="47"/>
  <c r="AO21" i="47" s="1"/>
  <c r="AM7" i="46"/>
  <c r="AN7" i="46" s="1"/>
  <c r="AO7" i="46" s="1"/>
  <c r="W5" i="58"/>
  <c r="W36" i="58" s="1"/>
  <c r="V36" i="58"/>
  <c r="T13" i="58"/>
  <c r="Y13" i="58"/>
  <c r="T7" i="58"/>
  <c r="AA7" i="58" s="1"/>
  <c r="Y7" i="58"/>
  <c r="T21" i="50"/>
  <c r="AA21" i="50" s="1"/>
  <c r="Y21" i="50"/>
  <c r="L44" i="49"/>
  <c r="L45" i="49"/>
  <c r="T28" i="47"/>
  <c r="Y28" i="47"/>
  <c r="AJ13" i="59"/>
  <c r="AJ36" i="59" s="1"/>
  <c r="AM13" i="59"/>
  <c r="AN13" i="59" s="1"/>
  <c r="AO13" i="59" s="1"/>
  <c r="AM12" i="59"/>
  <c r="AN12" i="59" s="1"/>
  <c r="AO12" i="59" s="1"/>
  <c r="AJ25" i="59"/>
  <c r="AM25" i="59"/>
  <c r="AN25" i="59" s="1"/>
  <c r="AO25" i="59" s="1"/>
  <c r="AM24" i="59"/>
  <c r="AN24" i="59" s="1"/>
  <c r="AO24" i="59" s="1"/>
  <c r="AJ5" i="58"/>
  <c r="AJ36" i="58" s="1"/>
  <c r="AM5" i="58"/>
  <c r="AN5" i="58" s="1"/>
  <c r="AO5" i="58" s="1"/>
  <c r="AM4" i="58"/>
  <c r="AN4" i="58" s="1"/>
  <c r="AO4" i="58" s="1"/>
  <c r="AJ15" i="58"/>
  <c r="AM14" i="58"/>
  <c r="AN14" i="58" s="1"/>
  <c r="AO14" i="58" s="1"/>
  <c r="AM15" i="58"/>
  <c r="AN15" i="58" s="1"/>
  <c r="AO15" i="58" s="1"/>
  <c r="AJ21" i="58"/>
  <c r="AM21" i="58"/>
  <c r="AN21" i="58" s="1"/>
  <c r="AO21" i="58" s="1"/>
  <c r="AJ18" i="57"/>
  <c r="AM17" i="57"/>
  <c r="AN17" i="57" s="1"/>
  <c r="AO17" i="57" s="1"/>
  <c r="AJ9" i="56"/>
  <c r="AM9" i="56"/>
  <c r="AN9" i="56" s="1"/>
  <c r="AO9" i="56" s="1"/>
  <c r="AM8" i="56"/>
  <c r="AN8" i="56" s="1"/>
  <c r="AO8" i="56" s="1"/>
  <c r="AJ20" i="53"/>
  <c r="AM20" i="53"/>
  <c r="AN20" i="53" s="1"/>
  <c r="AO20" i="53" s="1"/>
  <c r="AJ4" i="52"/>
  <c r="AM3" i="52"/>
  <c r="AN3" i="52" s="1"/>
  <c r="AO3" i="52" s="1"/>
  <c r="AJ4" i="47"/>
  <c r="AM4" i="47"/>
  <c r="AN4" i="47" s="1"/>
  <c r="AO4" i="47" s="1"/>
  <c r="AJ6" i="46"/>
  <c r="AM5" i="46"/>
  <c r="AN5" i="46" s="1"/>
  <c r="AO5" i="46" s="1"/>
  <c r="AJ14" i="46"/>
  <c r="AM14" i="46"/>
  <c r="AN14" i="46" s="1"/>
  <c r="AO14" i="46" s="1"/>
  <c r="AJ20" i="46"/>
  <c r="AM20" i="46"/>
  <c r="AN20" i="46" s="1"/>
  <c r="AO20" i="46" s="1"/>
  <c r="AM19" i="46"/>
  <c r="AN19" i="46" s="1"/>
  <c r="AO19" i="46" s="1"/>
  <c r="AJ18" i="45"/>
  <c r="AM18" i="45"/>
  <c r="AN18" i="45" s="1"/>
  <c r="AO18" i="45" s="1"/>
  <c r="AJ11" i="44"/>
  <c r="AM10" i="44"/>
  <c r="AN10" i="44" s="1"/>
  <c r="AO10" i="44" s="1"/>
  <c r="AJ24" i="61"/>
  <c r="AJ36" i="61" s="1"/>
  <c r="AM24" i="61"/>
  <c r="AN24" i="61" s="1"/>
  <c r="AO24" i="61" s="1"/>
  <c r="Z5" i="62"/>
  <c r="R5" i="62"/>
  <c r="T5" i="62" s="1"/>
  <c r="AA5" i="62" s="1"/>
  <c r="AL35" i="22"/>
  <c r="AP34" i="22"/>
  <c r="AP14" i="22"/>
  <c r="AM19" i="61"/>
  <c r="AN19" i="61" s="1"/>
  <c r="AO19" i="61" s="1"/>
  <c r="AM9" i="61"/>
  <c r="AN9" i="61" s="1"/>
  <c r="AO9" i="61" s="1"/>
  <c r="R26" i="62"/>
  <c r="T26" i="62" s="1"/>
  <c r="AA26" i="62" s="1"/>
  <c r="AM3" i="62"/>
  <c r="AN3" i="62" s="1"/>
  <c r="AO3" i="62" s="1"/>
  <c r="AM8" i="59"/>
  <c r="AN8" i="59" s="1"/>
  <c r="AO8" i="59" s="1"/>
  <c r="AM9" i="59"/>
  <c r="AM20" i="56"/>
  <c r="AN20" i="56" s="1"/>
  <c r="AO20" i="56" s="1"/>
  <c r="AN16" i="54"/>
  <c r="AO16" i="54" s="1"/>
  <c r="AN22" i="54"/>
  <c r="AO22" i="54" s="1"/>
  <c r="AM9" i="52"/>
  <c r="AN9" i="52" s="1"/>
  <c r="AO9" i="52" s="1"/>
  <c r="AN3" i="49"/>
  <c r="AM20" i="47"/>
  <c r="AN20" i="47" s="1"/>
  <c r="AO20" i="47" s="1"/>
  <c r="AM15" i="46"/>
  <c r="AN15" i="46" s="1"/>
  <c r="AO15" i="46" s="1"/>
  <c r="AM21" i="46"/>
  <c r="AN21" i="46" s="1"/>
  <c r="AO21" i="46" s="1"/>
  <c r="AM13" i="46"/>
  <c r="AN13" i="46" s="1"/>
  <c r="AO13" i="46" s="1"/>
  <c r="Z25" i="50"/>
  <c r="R25" i="50"/>
  <c r="T25" i="50" s="1"/>
  <c r="AA25" i="50" s="1"/>
  <c r="AJ8" i="60"/>
  <c r="AJ36" i="60" s="1"/>
  <c r="AM7" i="60"/>
  <c r="AN7" i="60" s="1"/>
  <c r="AO7" i="60" s="1"/>
  <c r="AM8" i="60"/>
  <c r="AN8" i="60" s="1"/>
  <c r="AO8" i="60" s="1"/>
  <c r="AJ24" i="60"/>
  <c r="AM23" i="60"/>
  <c r="AN23" i="60" s="1"/>
  <c r="AO23" i="60" s="1"/>
  <c r="AJ17" i="59"/>
  <c r="AM16" i="59"/>
  <c r="AN16" i="59" s="1"/>
  <c r="AO16" i="59" s="1"/>
  <c r="AM17" i="59"/>
  <c r="AN17" i="59" s="1"/>
  <c r="AO17" i="59" s="1"/>
  <c r="AJ21" i="59"/>
  <c r="AM20" i="59"/>
  <c r="AN20" i="59" s="1"/>
  <c r="AO20" i="59" s="1"/>
  <c r="AM21" i="59"/>
  <c r="AN21" i="59" s="1"/>
  <c r="AO21" i="59" s="1"/>
  <c r="AJ7" i="58"/>
  <c r="AM6" i="58"/>
  <c r="AN6" i="58" s="1"/>
  <c r="AO6" i="58" s="1"/>
  <c r="AJ13" i="58"/>
  <c r="AM12" i="58"/>
  <c r="AN12" i="58" s="1"/>
  <c r="AO12" i="58" s="1"/>
  <c r="AJ23" i="58"/>
  <c r="AM23" i="58"/>
  <c r="AN23" i="58" s="1"/>
  <c r="AO23" i="58" s="1"/>
  <c r="AJ4" i="57"/>
  <c r="AM4" i="57"/>
  <c r="AN4" i="57" s="1"/>
  <c r="AO4" i="57" s="1"/>
  <c r="AJ13" i="56"/>
  <c r="AM13" i="56"/>
  <c r="AN13" i="56" s="1"/>
  <c r="AO13" i="56" s="1"/>
  <c r="AM12" i="56"/>
  <c r="AN12" i="56" s="1"/>
  <c r="AO12" i="56" s="1"/>
  <c r="AJ25" i="56"/>
  <c r="AM25" i="56"/>
  <c r="AN25" i="56" s="1"/>
  <c r="AO25" i="56" s="1"/>
  <c r="AM24" i="56"/>
  <c r="AN24" i="56" s="1"/>
  <c r="AO24" i="56" s="1"/>
  <c r="AJ10" i="46"/>
  <c r="AM9" i="46"/>
  <c r="AN9" i="46" s="1"/>
  <c r="AO9" i="46" s="1"/>
  <c r="AJ18" i="46"/>
  <c r="AM18" i="46"/>
  <c r="AN18" i="46" s="1"/>
  <c r="AO18" i="46" s="1"/>
  <c r="AJ24" i="46"/>
  <c r="AM24" i="46"/>
  <c r="AN24" i="46" s="1"/>
  <c r="AO24" i="46" s="1"/>
  <c r="Z18" i="62"/>
  <c r="R18" i="62"/>
  <c r="T18" i="62" s="1"/>
  <c r="AA18" i="62" s="1"/>
  <c r="AP30" i="22"/>
  <c r="AP26" i="22"/>
  <c r="AK50" i="22"/>
  <c r="AP18" i="22"/>
  <c r="AL22" i="22"/>
  <c r="AL19" i="22"/>
  <c r="AM13" i="61"/>
  <c r="AN13" i="61" s="1"/>
  <c r="AO13" i="61" s="1"/>
  <c r="R32" i="62"/>
  <c r="T32" i="62" s="1"/>
  <c r="AA32" i="62" s="1"/>
  <c r="AM25" i="58"/>
  <c r="AN25" i="58" s="1"/>
  <c r="AO25" i="58" s="1"/>
  <c r="AM10" i="52"/>
  <c r="AN10" i="52" s="1"/>
  <c r="AO10" i="52" s="1"/>
  <c r="AM24" i="50"/>
  <c r="AN24" i="50" s="1"/>
  <c r="AO24" i="50" s="1"/>
  <c r="AM3" i="47"/>
  <c r="AN3" i="47" s="1"/>
  <c r="AM23" i="46"/>
  <c r="AN23" i="46" s="1"/>
  <c r="AO23" i="46" s="1"/>
  <c r="AM6" i="46"/>
  <c r="AN6" i="46" s="1"/>
  <c r="AO6" i="46" s="1"/>
  <c r="AM9" i="45"/>
  <c r="AN9" i="45" s="1"/>
  <c r="AO9" i="45" s="1"/>
  <c r="AM13" i="44"/>
  <c r="AN13" i="44" s="1"/>
  <c r="AO13" i="44" s="1"/>
  <c r="AL21" i="22"/>
  <c r="L63" i="22"/>
  <c r="N51" i="22"/>
  <c r="N52" i="22" s="1"/>
  <c r="N53" i="22" s="1"/>
  <c r="J51" i="22"/>
  <c r="J52" i="22" s="1"/>
  <c r="J53" i="22" s="1"/>
  <c r="M44" i="53"/>
  <c r="M45" i="53"/>
  <c r="R8" i="52"/>
  <c r="T8" i="52" s="1"/>
  <c r="Z8" i="52"/>
  <c r="AA15" i="62"/>
  <c r="AA5" i="60"/>
  <c r="AA3" i="59"/>
  <c r="AA4" i="57"/>
  <c r="AN18" i="54"/>
  <c r="AO18" i="54" s="1"/>
  <c r="AN3" i="53"/>
  <c r="AO3" i="53" s="1"/>
  <c r="AN21" i="53"/>
  <c r="AO21" i="53" s="1"/>
  <c r="Z16" i="57"/>
  <c r="Z14" i="56"/>
  <c r="Z24" i="54"/>
  <c r="AA9" i="56"/>
  <c r="Z31" i="55"/>
  <c r="R31" i="55"/>
  <c r="Y31" i="55" s="1"/>
  <c r="Z31" i="53"/>
  <c r="R31" i="53"/>
  <c r="T31" i="53" s="1"/>
  <c r="AA31" i="53" s="1"/>
  <c r="Y3" i="56"/>
  <c r="T3" i="56"/>
  <c r="AA3" i="56" s="1"/>
  <c r="AA23" i="61"/>
  <c r="Y4" i="57"/>
  <c r="AN27" i="47"/>
  <c r="AO27" i="47" s="1"/>
  <c r="AN26" i="47"/>
  <c r="AO26" i="47" s="1"/>
  <c r="W36" i="55"/>
  <c r="AA15" i="48"/>
  <c r="R15" i="44"/>
  <c r="Y15" i="44" s="1"/>
  <c r="W12" i="60"/>
  <c r="AA12" i="60" s="1"/>
  <c r="Z19" i="55"/>
  <c r="R19" i="55"/>
  <c r="Y19" i="55" s="1"/>
  <c r="M44" i="54"/>
  <c r="M45" i="54"/>
  <c r="Z23" i="51"/>
  <c r="Z5" i="59"/>
  <c r="Z9" i="59"/>
  <c r="Z17" i="59"/>
  <c r="Z22" i="57"/>
  <c r="Z11" i="55"/>
  <c r="V36" i="54"/>
  <c r="Y6" i="54"/>
  <c r="Z7" i="54"/>
  <c r="Z25" i="54"/>
  <c r="Z25" i="53"/>
  <c r="Z9" i="52"/>
  <c r="Z15" i="52"/>
  <c r="V36" i="51"/>
  <c r="Z10" i="49"/>
  <c r="Z11" i="49"/>
  <c r="Y17" i="49"/>
  <c r="Y22" i="49"/>
  <c r="Z14" i="48"/>
  <c r="Z18" i="48"/>
  <c r="AN15" i="44"/>
  <c r="AO15" i="44" s="1"/>
  <c r="Y11" i="55"/>
  <c r="Y12" i="60"/>
  <c r="Z6" i="59"/>
  <c r="Z10" i="59"/>
  <c r="Y22" i="59"/>
  <c r="Z15" i="58"/>
  <c r="Z8" i="57"/>
  <c r="Z10" i="56"/>
  <c r="Z11" i="56"/>
  <c r="Z16" i="56"/>
  <c r="Z17" i="56"/>
  <c r="Z23" i="56"/>
  <c r="Z7" i="55"/>
  <c r="AA16" i="55"/>
  <c r="Z17" i="55"/>
  <c r="Z15" i="53"/>
  <c r="Z10" i="52"/>
  <c r="Z11" i="52"/>
  <c r="Y16" i="52"/>
  <c r="Z17" i="52"/>
  <c r="Z17" i="51"/>
  <c r="AA8" i="50"/>
  <c r="AA14" i="50"/>
  <c r="L45" i="48"/>
  <c r="Z17" i="46"/>
  <c r="Z15" i="48"/>
  <c r="AA8" i="47"/>
  <c r="Z25" i="47"/>
  <c r="Z22" i="45"/>
  <c r="Z7" i="44"/>
  <c r="AN3" i="59"/>
  <c r="AO3" i="59" s="1"/>
  <c r="AN9" i="59"/>
  <c r="AO9" i="59" s="1"/>
  <c r="Z4" i="46"/>
  <c r="AA24" i="46"/>
  <c r="Z8" i="44"/>
  <c r="Z13" i="62"/>
  <c r="Z17" i="62"/>
  <c r="Z21" i="62"/>
  <c r="Z25" i="62"/>
  <c r="Z8" i="62"/>
  <c r="AN36" i="50"/>
  <c r="AN37" i="50" s="1"/>
  <c r="AO3" i="49"/>
  <c r="AN36" i="49"/>
  <c r="AN37" i="49" s="1"/>
  <c r="AO5" i="57"/>
  <c r="AO3" i="61"/>
  <c r="AO3" i="58"/>
  <c r="L45" i="60"/>
  <c r="L44" i="60"/>
  <c r="AN36" i="45"/>
  <c r="AN37" i="45" s="1"/>
  <c r="V36" i="48"/>
  <c r="AA26" i="53"/>
  <c r="Y8" i="47"/>
  <c r="AA16" i="47"/>
  <c r="M44" i="59"/>
  <c r="M45" i="59"/>
  <c r="R24" i="48"/>
  <c r="Y24" i="48" s="1"/>
  <c r="Z24" i="48"/>
  <c r="Y32" i="46"/>
  <c r="T32" i="46"/>
  <c r="AA32" i="46" s="1"/>
  <c r="AJ28" i="57"/>
  <c r="AM27" i="57"/>
  <c r="AN27" i="57" s="1"/>
  <c r="AO27" i="57" s="1"/>
  <c r="AJ8" i="52"/>
  <c r="AM7" i="52"/>
  <c r="AN7" i="52" s="1"/>
  <c r="AO7" i="52" s="1"/>
  <c r="AN36" i="55"/>
  <c r="AN37" i="55" s="1"/>
  <c r="T29" i="61"/>
  <c r="AA29" i="61" s="1"/>
  <c r="AA14" i="46"/>
  <c r="E51" i="22"/>
  <c r="E52" i="22" s="1"/>
  <c r="E53" i="22" s="1"/>
  <c r="V36" i="53"/>
  <c r="Y13" i="57"/>
  <c r="Y5" i="57"/>
  <c r="T5" i="57"/>
  <c r="AA5" i="57" s="1"/>
  <c r="W3" i="54"/>
  <c r="Y27" i="53"/>
  <c r="W27" i="51"/>
  <c r="M44" i="44"/>
  <c r="R29" i="44"/>
  <c r="Y29" i="44" s="1"/>
  <c r="AN44" i="22"/>
  <c r="AN42" i="22"/>
  <c r="W26" i="60"/>
  <c r="W36" i="60" s="1"/>
  <c r="Y26" i="60"/>
  <c r="W6" i="50"/>
  <c r="W36" i="50" s="1"/>
  <c r="V36" i="50"/>
  <c r="L44" i="50"/>
  <c r="L45" i="50"/>
  <c r="V36" i="47"/>
  <c r="W3" i="47"/>
  <c r="W36" i="47" s="1"/>
  <c r="Y10" i="56"/>
  <c r="T10" i="56"/>
  <c r="AA10" i="56" s="1"/>
  <c r="AA8" i="46"/>
  <c r="Z31" i="51"/>
  <c r="R31" i="51"/>
  <c r="Y31" i="51" s="1"/>
  <c r="Z19" i="47"/>
  <c r="R19" i="47"/>
  <c r="Y19" i="47" s="1"/>
  <c r="Z30" i="47"/>
  <c r="R30" i="47"/>
  <c r="T30" i="47" s="1"/>
  <c r="AA30" i="47" s="1"/>
  <c r="AA23" i="55"/>
  <c r="AN36" i="51"/>
  <c r="AN37" i="51" s="1"/>
  <c r="AA20" i="49"/>
  <c r="Y18" i="62"/>
  <c r="AO3" i="47"/>
  <c r="AN36" i="47"/>
  <c r="AN37" i="47" s="1"/>
  <c r="Y25" i="49"/>
  <c r="Z21" i="55"/>
  <c r="R21" i="55"/>
  <c r="Z23" i="44"/>
  <c r="R23" i="44"/>
  <c r="O13" i="29"/>
  <c r="Q13" i="29" s="1"/>
  <c r="X13" i="29" s="1"/>
  <c r="W13" i="29"/>
  <c r="AJ12" i="57"/>
  <c r="AM11" i="57"/>
  <c r="AN11" i="57" s="1"/>
  <c r="AO11" i="57" s="1"/>
  <c r="AJ30" i="53"/>
  <c r="AM30" i="53"/>
  <c r="AN30" i="53" s="1"/>
  <c r="AO30" i="53" s="1"/>
  <c r="Z13" i="60"/>
  <c r="Y5" i="60"/>
  <c r="R8" i="56"/>
  <c r="T8" i="56" s="1"/>
  <c r="AA8" i="56" s="1"/>
  <c r="Y22" i="55"/>
  <c r="T4" i="58"/>
  <c r="AA4" i="58" s="1"/>
  <c r="T26" i="52"/>
  <c r="AA26" i="52" s="1"/>
  <c r="Z16" i="45"/>
  <c r="AN7" i="59"/>
  <c r="AO7" i="59" s="1"/>
  <c r="AN6" i="59"/>
  <c r="AO6" i="59" s="1"/>
  <c r="AM28" i="57"/>
  <c r="AN28" i="57" s="1"/>
  <c r="AO28" i="57" s="1"/>
  <c r="AN12" i="52"/>
  <c r="AO12" i="52" s="1"/>
  <c r="R14" i="48"/>
  <c r="Y14" i="48" s="1"/>
  <c r="AA27" i="53"/>
  <c r="AA28" i="56"/>
  <c r="V36" i="49"/>
  <c r="R18" i="58"/>
  <c r="T18" i="58" s="1"/>
  <c r="AA18" i="58" s="1"/>
  <c r="T18" i="55"/>
  <c r="AA18" i="55" s="1"/>
  <c r="Z32" i="46"/>
  <c r="Z16" i="47"/>
  <c r="R30" i="57"/>
  <c r="Y30" i="57" s="1"/>
  <c r="AM31" i="57"/>
  <c r="AN31" i="57" s="1"/>
  <c r="AO31" i="57" s="1"/>
  <c r="AM30" i="57"/>
  <c r="AN30" i="57" s="1"/>
  <c r="AO30" i="57" s="1"/>
  <c r="AM8" i="52"/>
  <c r="AN8" i="52" s="1"/>
  <c r="AO8" i="52" s="1"/>
  <c r="Z8" i="60"/>
  <c r="AA25" i="44"/>
  <c r="R28" i="60"/>
  <c r="Z28" i="60"/>
  <c r="R4" i="60"/>
  <c r="Z4" i="60"/>
  <c r="Z23" i="57"/>
  <c r="R23" i="57"/>
  <c r="Y23" i="57" s="1"/>
  <c r="L45" i="54"/>
  <c r="L44" i="54"/>
  <c r="L44" i="47"/>
  <c r="L45" i="47"/>
  <c r="V36" i="46"/>
  <c r="V36" i="45"/>
  <c r="W3" i="45"/>
  <c r="W36" i="45" s="1"/>
  <c r="M45" i="45"/>
  <c r="M44" i="45"/>
  <c r="AJ20" i="57"/>
  <c r="AM19" i="57"/>
  <c r="AN19" i="57" s="1"/>
  <c r="AO19" i="57" s="1"/>
  <c r="AJ7" i="53"/>
  <c r="AM6" i="53"/>
  <c r="AN6" i="53" s="1"/>
  <c r="AM7" i="53"/>
  <c r="AN7" i="53" s="1"/>
  <c r="AO7" i="53" s="1"/>
  <c r="AJ31" i="52"/>
  <c r="AM31" i="52"/>
  <c r="AN31" i="52" s="1"/>
  <c r="AO31" i="52" s="1"/>
  <c r="AA13" i="58"/>
  <c r="Y23" i="55"/>
  <c r="T5" i="54"/>
  <c r="AA5" i="54" s="1"/>
  <c r="Y5" i="54"/>
  <c r="Y19" i="53"/>
  <c r="Y27" i="51"/>
  <c r="W36" i="48"/>
  <c r="V36" i="60"/>
  <c r="Z32" i="58"/>
  <c r="W6" i="57"/>
  <c r="W36" i="57" s="1"/>
  <c r="V36" i="57"/>
  <c r="Y12" i="57"/>
  <c r="W12" i="57"/>
  <c r="AA12" i="57" s="1"/>
  <c r="W36" i="56"/>
  <c r="Z25" i="56"/>
  <c r="R25" i="56"/>
  <c r="T25" i="56" s="1"/>
  <c r="AA25" i="56" s="1"/>
  <c r="Z30" i="55"/>
  <c r="R30" i="55"/>
  <c r="Y30" i="55" s="1"/>
  <c r="V36" i="52"/>
  <c r="R6" i="52"/>
  <c r="Y6" i="52" s="1"/>
  <c r="S36" i="52"/>
  <c r="W16" i="51"/>
  <c r="W36" i="51" s="1"/>
  <c r="Z16" i="51"/>
  <c r="Y6" i="50"/>
  <c r="Z26" i="50"/>
  <c r="R26" i="50"/>
  <c r="W20" i="49"/>
  <c r="Y20" i="49"/>
  <c r="Z25" i="49"/>
  <c r="Z14" i="46"/>
  <c r="Z15" i="45"/>
  <c r="W6" i="44"/>
  <c r="W36" i="44" s="1"/>
  <c r="V36" i="44"/>
  <c r="Z14" i="44"/>
  <c r="R14" i="44"/>
  <c r="Z21" i="44"/>
  <c r="R21" i="44"/>
  <c r="Y21" i="44" s="1"/>
  <c r="Z33" i="44"/>
  <c r="R33" i="44"/>
  <c r="T33" i="44" s="1"/>
  <c r="AA33" i="44" s="1"/>
  <c r="AJ19" i="57"/>
  <c r="AM18" i="57"/>
  <c r="AN18" i="57" s="1"/>
  <c r="AO18" i="57" s="1"/>
  <c r="AJ15" i="52"/>
  <c r="AM15" i="52"/>
  <c r="AN15" i="52" s="1"/>
  <c r="AO15" i="52" s="1"/>
  <c r="AJ24" i="52"/>
  <c r="AM23" i="52"/>
  <c r="AN23" i="52" s="1"/>
  <c r="AO23" i="52" s="1"/>
  <c r="AJ27" i="48"/>
  <c r="AM27" i="48"/>
  <c r="AN27" i="48" s="1"/>
  <c r="AO27" i="48" s="1"/>
  <c r="AJ30" i="48"/>
  <c r="AM29" i="48"/>
  <c r="AN29" i="48" s="1"/>
  <c r="AO29" i="48" s="1"/>
  <c r="AL39" i="22"/>
  <c r="AP35" i="22"/>
  <c r="AL30" i="22"/>
  <c r="AP23" i="22"/>
  <c r="AP15" i="22"/>
  <c r="AL11" i="22"/>
  <c r="AJ51" i="22"/>
  <c r="AJ52" i="22" s="1"/>
  <c r="AJ53" i="22" s="1"/>
  <c r="AJ11" i="48"/>
  <c r="AM11" i="48"/>
  <c r="AN11" i="48" s="1"/>
  <c r="AO11" i="48" s="1"/>
  <c r="AJ14" i="48"/>
  <c r="AM13" i="48"/>
  <c r="AN13" i="48" s="1"/>
  <c r="AO13" i="48" s="1"/>
  <c r="R31" i="60"/>
  <c r="Z31" i="60"/>
  <c r="AA19" i="60"/>
  <c r="Y15" i="60"/>
  <c r="Z7" i="60"/>
  <c r="Z21" i="59"/>
  <c r="R21" i="59"/>
  <c r="T21" i="59" s="1"/>
  <c r="AA21" i="59" s="1"/>
  <c r="R26" i="58"/>
  <c r="Z26" i="58"/>
  <c r="Z17" i="57"/>
  <c r="R17" i="57"/>
  <c r="T17" i="57" s="1"/>
  <c r="AA17" i="57" s="1"/>
  <c r="V36" i="55"/>
  <c r="Z6" i="55"/>
  <c r="R6" i="55"/>
  <c r="Y6" i="55" s="1"/>
  <c r="W10" i="54"/>
  <c r="AA10" i="54" s="1"/>
  <c r="Y10" i="54"/>
  <c r="W8" i="53"/>
  <c r="W36" i="53" s="1"/>
  <c r="Y8" i="53"/>
  <c r="Z12" i="53"/>
  <c r="Z27" i="52"/>
  <c r="Z25" i="48"/>
  <c r="Y8" i="46"/>
  <c r="W8" i="46"/>
  <c r="W36" i="46" s="1"/>
  <c r="Z31" i="45"/>
  <c r="AJ11" i="57"/>
  <c r="AM10" i="57"/>
  <c r="AN10" i="57" s="1"/>
  <c r="AO10" i="57" s="1"/>
  <c r="AJ27" i="57"/>
  <c r="AM26" i="57"/>
  <c r="AN26" i="57" s="1"/>
  <c r="AO26" i="57" s="1"/>
  <c r="AJ14" i="53"/>
  <c r="AM14" i="53"/>
  <c r="AN14" i="53" s="1"/>
  <c r="AO14" i="53" s="1"/>
  <c r="AJ23" i="53"/>
  <c r="AM22" i="53"/>
  <c r="AN22" i="53" s="1"/>
  <c r="AO22" i="53" s="1"/>
  <c r="AM23" i="53"/>
  <c r="AN23" i="53" s="1"/>
  <c r="AO23" i="53" s="1"/>
  <c r="AA3" i="60"/>
  <c r="Y30" i="60"/>
  <c r="Z17" i="58"/>
  <c r="R17" i="58"/>
  <c r="Y17" i="58" s="1"/>
  <c r="AA8" i="53"/>
  <c r="AA8" i="51"/>
  <c r="Z10" i="48"/>
  <c r="AA28" i="47"/>
  <c r="AA30" i="61"/>
  <c r="Y28" i="52"/>
  <c r="AA21" i="49"/>
  <c r="X24" i="29"/>
  <c r="Y4" i="56"/>
  <c r="Y29" i="57"/>
  <c r="AA23" i="52"/>
  <c r="AA5" i="50"/>
  <c r="Y21" i="47"/>
  <c r="AA7" i="59"/>
  <c r="Z19" i="59"/>
  <c r="Y24" i="59"/>
  <c r="Z28" i="59"/>
  <c r="AA32" i="59"/>
  <c r="Z4" i="58"/>
  <c r="AA10" i="58"/>
  <c r="Z14" i="57"/>
  <c r="Z25" i="57"/>
  <c r="Z9" i="56"/>
  <c r="Z23" i="55"/>
  <c r="Z28" i="55"/>
  <c r="Z3" i="54"/>
  <c r="Z15" i="54"/>
  <c r="Z7" i="53"/>
  <c r="AA8" i="52"/>
  <c r="AA14" i="52"/>
  <c r="Z15" i="51"/>
  <c r="L44" i="51"/>
  <c r="Z18" i="50"/>
  <c r="AA30" i="50"/>
  <c r="Z19" i="49"/>
  <c r="Z26" i="49"/>
  <c r="Z33" i="49"/>
  <c r="Z9" i="48"/>
  <c r="Z22" i="48"/>
  <c r="Y16" i="47"/>
  <c r="Y20" i="47"/>
  <c r="Z21" i="47"/>
  <c r="Z27" i="47"/>
  <c r="Z10" i="46"/>
  <c r="Z29" i="46"/>
  <c r="Y16" i="45"/>
  <c r="Z17" i="45"/>
  <c r="R17" i="45"/>
  <c r="Y17" i="45" s="1"/>
  <c r="Z33" i="45"/>
  <c r="R33" i="45"/>
  <c r="Y33" i="45" s="1"/>
  <c r="L44" i="45"/>
  <c r="Z12" i="44"/>
  <c r="AA29" i="58"/>
  <c r="AA13" i="56"/>
  <c r="Y19" i="51"/>
  <c r="Y21" i="49"/>
  <c r="Z33" i="60"/>
  <c r="AA21" i="60"/>
  <c r="Z7" i="58"/>
  <c r="Z13" i="58"/>
  <c r="Z20" i="58"/>
  <c r="Z27" i="58"/>
  <c r="Z4" i="57"/>
  <c r="Z5" i="57"/>
  <c r="Z12" i="57"/>
  <c r="Z13" i="57"/>
  <c r="Z20" i="57"/>
  <c r="Z21" i="57"/>
  <c r="Z29" i="57"/>
  <c r="Z4" i="56"/>
  <c r="Z5" i="56"/>
  <c r="Z12" i="56"/>
  <c r="Z13" i="56"/>
  <c r="Z20" i="56"/>
  <c r="Z28" i="56"/>
  <c r="Z29" i="56"/>
  <c r="Z12" i="55"/>
  <c r="Z13" i="55"/>
  <c r="Z20" i="55"/>
  <c r="Z22" i="55"/>
  <c r="AA24" i="55"/>
  <c r="Z25" i="55"/>
  <c r="AA32" i="55"/>
  <c r="Z33" i="55"/>
  <c r="Z10" i="54"/>
  <c r="Z11" i="54"/>
  <c r="Z18" i="54"/>
  <c r="Z19" i="54"/>
  <c r="Z26" i="54"/>
  <c r="Z27" i="54"/>
  <c r="Z10" i="53"/>
  <c r="Z11" i="53"/>
  <c r="Z18" i="53"/>
  <c r="Z19" i="53"/>
  <c r="Z26" i="53"/>
  <c r="Z27" i="53"/>
  <c r="Z4" i="52"/>
  <c r="Z5" i="52"/>
  <c r="Z13" i="52"/>
  <c r="Z28" i="52"/>
  <c r="Z18" i="51"/>
  <c r="Z19" i="51"/>
  <c r="Z26" i="51"/>
  <c r="Z27" i="51"/>
  <c r="Z4" i="50"/>
  <c r="Z5" i="50"/>
  <c r="Z21" i="50"/>
  <c r="AA5" i="49"/>
  <c r="Z12" i="49"/>
  <c r="Z20" i="49"/>
  <c r="Z21" i="49"/>
  <c r="Z28" i="49"/>
  <c r="Z29" i="49"/>
  <c r="Z12" i="48"/>
  <c r="Z13" i="48"/>
  <c r="Z20" i="48"/>
  <c r="Z21" i="48"/>
  <c r="Z28" i="48"/>
  <c r="Z29" i="48"/>
  <c r="Z6" i="47"/>
  <c r="AA14" i="47"/>
  <c r="Z15" i="47"/>
  <c r="Z22" i="47"/>
  <c r="Z23" i="47"/>
  <c r="Z31" i="47"/>
  <c r="Z15" i="46"/>
  <c r="Z22" i="46"/>
  <c r="Z30" i="46"/>
  <c r="Z4" i="45"/>
  <c r="Z13" i="45"/>
  <c r="Z18" i="45"/>
  <c r="Z19" i="45"/>
  <c r="Z20" i="45"/>
  <c r="Z21" i="45"/>
  <c r="Z29" i="45"/>
  <c r="Z3" i="44"/>
  <c r="Z4" i="44"/>
  <c r="Z5" i="44"/>
  <c r="Z11" i="44"/>
  <c r="Z18" i="44"/>
  <c r="Z24" i="44"/>
  <c r="Z25" i="44"/>
  <c r="Z30" i="44"/>
  <c r="Z31" i="44"/>
  <c r="V34" i="29"/>
  <c r="X26" i="29"/>
  <c r="W10" i="29"/>
  <c r="W36" i="61"/>
  <c r="AA7" i="61"/>
  <c r="Z12" i="61"/>
  <c r="Z14" i="61"/>
  <c r="Z16" i="61"/>
  <c r="Z20" i="61"/>
  <c r="Z22" i="61"/>
  <c r="Z24" i="61"/>
  <c r="Z26" i="61"/>
  <c r="Z28" i="61"/>
  <c r="Z30" i="61"/>
  <c r="Z6" i="61"/>
  <c r="Z10" i="61"/>
  <c r="Z11" i="61"/>
  <c r="Z31" i="61"/>
  <c r="Z6" i="62"/>
  <c r="Z11" i="62"/>
  <c r="Z15" i="62"/>
  <c r="Z19" i="62"/>
  <c r="Z23" i="62"/>
  <c r="Z27" i="62"/>
  <c r="Z31" i="62"/>
  <c r="AA17" i="61"/>
  <c r="T8" i="55"/>
  <c r="AA8" i="55" s="1"/>
  <c r="Y8" i="55"/>
  <c r="T22" i="51"/>
  <c r="AA22" i="51" s="1"/>
  <c r="Y22" i="51"/>
  <c r="T22" i="50"/>
  <c r="AA22" i="50" s="1"/>
  <c r="Y22" i="50"/>
  <c r="T19" i="53"/>
  <c r="AA19" i="53" s="1"/>
  <c r="R30" i="48"/>
  <c r="R4" i="54"/>
  <c r="Z14" i="52"/>
  <c r="Z6" i="48"/>
  <c r="T24" i="59"/>
  <c r="AA24" i="59" s="1"/>
  <c r="Y26" i="53"/>
  <c r="Y14" i="52"/>
  <c r="R27" i="59"/>
  <c r="Y27" i="59" s="1"/>
  <c r="R31" i="57"/>
  <c r="R7" i="55"/>
  <c r="T7" i="55" s="1"/>
  <c r="AA7" i="55" s="1"/>
  <c r="R3" i="54"/>
  <c r="Y3" i="54" s="1"/>
  <c r="R31" i="52"/>
  <c r="Y31" i="52" s="1"/>
  <c r="R7" i="52"/>
  <c r="R31" i="50"/>
  <c r="T31" i="50" s="1"/>
  <c r="AA31" i="50" s="1"/>
  <c r="R25" i="47"/>
  <c r="T29" i="55"/>
  <c r="AA29" i="55" s="1"/>
  <c r="Y23" i="52"/>
  <c r="R32" i="61"/>
  <c r="R33" i="61"/>
  <c r="Y33" i="61" s="1"/>
  <c r="R18" i="47"/>
  <c r="Y18" i="47" s="1"/>
  <c r="R24" i="58"/>
  <c r="R32" i="44"/>
  <c r="Y15" i="62"/>
  <c r="O33" i="29"/>
  <c r="V33" i="29" s="1"/>
  <c r="W34" i="29"/>
  <c r="Z30" i="49"/>
  <c r="Z14" i="50"/>
  <c r="Z30" i="52"/>
  <c r="R12" i="53"/>
  <c r="R28" i="55"/>
  <c r="R16" i="56"/>
  <c r="T16" i="56" s="1"/>
  <c r="AA16" i="56" s="1"/>
  <c r="Z24" i="59"/>
  <c r="Z27" i="60"/>
  <c r="Z23" i="59"/>
  <c r="T27" i="51"/>
  <c r="T8" i="59"/>
  <c r="AA8" i="59" s="1"/>
  <c r="Z22" i="49"/>
  <c r="Z6" i="50"/>
  <c r="Z6" i="52"/>
  <c r="Z6" i="54"/>
  <c r="Y26" i="54"/>
  <c r="V26" i="29"/>
  <c r="R20" i="44"/>
  <c r="Y20" i="44" s="1"/>
  <c r="Z8" i="45"/>
  <c r="Z32" i="48"/>
  <c r="Z32" i="50"/>
  <c r="Y14" i="50"/>
  <c r="Z16" i="52"/>
  <c r="Y14" i="54"/>
  <c r="T16" i="46"/>
  <c r="AA16" i="46" s="1"/>
  <c r="R29" i="59"/>
  <c r="R5" i="59"/>
  <c r="Y5" i="59" s="1"/>
  <c r="T15" i="60"/>
  <c r="AA15" i="60" s="1"/>
  <c r="Y11" i="60"/>
  <c r="R28" i="59"/>
  <c r="R10" i="59"/>
  <c r="R25" i="57"/>
  <c r="R15" i="57"/>
  <c r="R31" i="56"/>
  <c r="T31" i="56" s="1"/>
  <c r="AA31" i="56" s="1"/>
  <c r="R27" i="55"/>
  <c r="R7" i="54"/>
  <c r="Y7" i="54" s="1"/>
  <c r="R23" i="51"/>
  <c r="R33" i="49"/>
  <c r="Y33" i="49" s="1"/>
  <c r="R7" i="49"/>
  <c r="R17" i="48"/>
  <c r="R7" i="48"/>
  <c r="Y7" i="48" s="1"/>
  <c r="R17" i="47"/>
  <c r="T17" i="47" s="1"/>
  <c r="AA17" i="47" s="1"/>
  <c r="R11" i="47"/>
  <c r="T11" i="47" s="1"/>
  <c r="AA11" i="47" s="1"/>
  <c r="R33" i="46"/>
  <c r="Y33" i="46" s="1"/>
  <c r="R15" i="45"/>
  <c r="R27" i="44"/>
  <c r="T27" i="44" s="1"/>
  <c r="AA27" i="44" s="1"/>
  <c r="Y8" i="44"/>
  <c r="R28" i="54"/>
  <c r="Y28" i="54" s="1"/>
  <c r="R26" i="44"/>
  <c r="T26" i="44" s="1"/>
  <c r="AA26" i="44" s="1"/>
  <c r="T6" i="45"/>
  <c r="AA6" i="45" s="1"/>
  <c r="R28" i="51"/>
  <c r="Z22" i="59"/>
  <c r="Z24" i="47"/>
  <c r="Y30" i="50"/>
  <c r="R14" i="57"/>
  <c r="Y15" i="48"/>
  <c r="R26" i="59"/>
  <c r="T26" i="59" s="1"/>
  <c r="AA26" i="59" s="1"/>
  <c r="R7" i="44"/>
  <c r="Y7" i="44" s="1"/>
  <c r="R30" i="51"/>
  <c r="Y30" i="51" s="1"/>
  <c r="T23" i="57"/>
  <c r="AA23" i="57" s="1"/>
  <c r="Y17" i="61"/>
  <c r="R30" i="53"/>
  <c r="Y30" i="53" s="1"/>
  <c r="R8" i="57"/>
  <c r="T8" i="57" s="1"/>
  <c r="AA8" i="57" s="1"/>
  <c r="T13" i="57"/>
  <c r="AA13" i="57" s="1"/>
  <c r="V35" i="29"/>
  <c r="T10" i="57"/>
  <c r="AA10" i="57" s="1"/>
  <c r="W6" i="29"/>
  <c r="Z30" i="50"/>
  <c r="R28" i="53"/>
  <c r="Z14" i="54"/>
  <c r="R32" i="58"/>
  <c r="Z15" i="60"/>
  <c r="Y26" i="49"/>
  <c r="R26" i="55"/>
  <c r="Y26" i="55" s="1"/>
  <c r="Z8" i="47"/>
  <c r="Y30" i="49"/>
  <c r="Z16" i="50"/>
  <c r="Y30" i="52"/>
  <c r="T16" i="50"/>
  <c r="AA16" i="50" s="1"/>
  <c r="Z16" i="55"/>
  <c r="R14" i="56"/>
  <c r="R22" i="57"/>
  <c r="R6" i="57"/>
  <c r="T6" i="57" s="1"/>
  <c r="AA6" i="57" s="1"/>
  <c r="R19" i="59"/>
  <c r="Y19" i="59" s="1"/>
  <c r="Y16" i="48"/>
  <c r="Y5" i="50"/>
  <c r="Y13" i="56"/>
  <c r="Y32" i="59"/>
  <c r="Y19" i="60"/>
  <c r="R30" i="59"/>
  <c r="T30" i="59" s="1"/>
  <c r="AA30" i="59" s="1"/>
  <c r="R20" i="59"/>
  <c r="R15" i="58"/>
  <c r="T15" i="58" s="1"/>
  <c r="AA15" i="58" s="1"/>
  <c r="R33" i="57"/>
  <c r="Y33" i="57" s="1"/>
  <c r="R23" i="56"/>
  <c r="T23" i="56" s="1"/>
  <c r="AA23" i="56" s="1"/>
  <c r="R17" i="56"/>
  <c r="T17" i="56" s="1"/>
  <c r="AA17" i="56" s="1"/>
  <c r="R7" i="56"/>
  <c r="Y7" i="56" s="1"/>
  <c r="R15" i="54"/>
  <c r="R23" i="53"/>
  <c r="Y23" i="53" s="1"/>
  <c r="R15" i="52"/>
  <c r="T15" i="52" s="1"/>
  <c r="AA15" i="52" s="1"/>
  <c r="R5" i="51"/>
  <c r="R33" i="50"/>
  <c r="T33" i="50" s="1"/>
  <c r="AA33" i="50" s="1"/>
  <c r="R9" i="50"/>
  <c r="R25" i="48"/>
  <c r="R27" i="47"/>
  <c r="T27" i="47" s="1"/>
  <c r="AA27" i="47" s="1"/>
  <c r="R31" i="45"/>
  <c r="Y31" i="45" s="1"/>
  <c r="R9" i="44"/>
  <c r="R16" i="57"/>
  <c r="S36" i="50"/>
  <c r="Z28" i="47"/>
  <c r="W27" i="29"/>
  <c r="W19" i="29"/>
  <c r="Q32" i="29"/>
  <c r="X32" i="29" s="1"/>
  <c r="Y10" i="55"/>
  <c r="T10" i="55"/>
  <c r="AA10" i="55" s="1"/>
  <c r="Y27" i="49"/>
  <c r="T27" i="49"/>
  <c r="AA27" i="49" s="1"/>
  <c r="Y13" i="49"/>
  <c r="T13" i="49"/>
  <c r="AA13" i="49" s="1"/>
  <c r="V30" i="29"/>
  <c r="Q30" i="29"/>
  <c r="X30" i="29" s="1"/>
  <c r="Q6" i="29"/>
  <c r="X6" i="29" s="1"/>
  <c r="V6" i="29"/>
  <c r="Y32" i="54"/>
  <c r="T32" i="54"/>
  <c r="AA32" i="54" s="1"/>
  <c r="T18" i="49"/>
  <c r="AA18" i="49" s="1"/>
  <c r="Y18" i="49"/>
  <c r="V13" i="29"/>
  <c r="Y8" i="60"/>
  <c r="T8" i="60"/>
  <c r="AA8" i="60" s="1"/>
  <c r="T23" i="50"/>
  <c r="AA23" i="50" s="1"/>
  <c r="Y23" i="50"/>
  <c r="T23" i="49"/>
  <c r="AA23" i="49" s="1"/>
  <c r="Y23" i="49"/>
  <c r="Y24" i="50"/>
  <c r="T24" i="50"/>
  <c r="AA24" i="50" s="1"/>
  <c r="T24" i="49"/>
  <c r="AA24" i="49" s="1"/>
  <c r="Y24" i="49"/>
  <c r="Y22" i="61"/>
  <c r="R32" i="57"/>
  <c r="T11" i="55"/>
  <c r="AA11" i="55" s="1"/>
  <c r="Y11" i="62"/>
  <c r="Y4" i="62"/>
  <c r="R3" i="62"/>
  <c r="T3" i="62" s="1"/>
  <c r="AA3" i="62" s="1"/>
  <c r="T23" i="59"/>
  <c r="AA23" i="59" s="1"/>
  <c r="T32" i="56"/>
  <c r="AA32" i="56" s="1"/>
  <c r="T22" i="53"/>
  <c r="AA22" i="53" s="1"/>
  <c r="T6" i="48"/>
  <c r="AA6" i="48" s="1"/>
  <c r="T22" i="55"/>
  <c r="AA22" i="55" s="1"/>
  <c r="T22" i="52"/>
  <c r="AA22" i="52" s="1"/>
  <c r="T6" i="47"/>
  <c r="AA6" i="47" s="1"/>
  <c r="O25" i="29"/>
  <c r="V25" i="29" s="1"/>
  <c r="W21" i="29"/>
  <c r="Z14" i="47"/>
  <c r="R7" i="60"/>
  <c r="T7" i="60" s="1"/>
  <c r="AA7" i="60" s="1"/>
  <c r="R18" i="54"/>
  <c r="Z24" i="46"/>
  <c r="Z24" i="49"/>
  <c r="Z8" i="53"/>
  <c r="Z32" i="55"/>
  <c r="T30" i="60"/>
  <c r="AA30" i="60" s="1"/>
  <c r="Y9" i="56"/>
  <c r="Z3" i="60"/>
  <c r="R31" i="54"/>
  <c r="R27" i="54"/>
  <c r="T27" i="54" s="1"/>
  <c r="AA27" i="54" s="1"/>
  <c r="R23" i="54"/>
  <c r="T23" i="54" s="1"/>
  <c r="AA23" i="54" s="1"/>
  <c r="R19" i="54"/>
  <c r="R29" i="49"/>
  <c r="T29" i="49" s="1"/>
  <c r="AA29" i="49" s="1"/>
  <c r="T25" i="49"/>
  <c r="AA25" i="49" s="1"/>
  <c r="R19" i="49"/>
  <c r="R15" i="49"/>
  <c r="Y15" i="49" s="1"/>
  <c r="R11" i="49"/>
  <c r="Z3" i="49"/>
  <c r="R17" i="46"/>
  <c r="T17" i="46" s="1"/>
  <c r="AA17" i="46" s="1"/>
  <c r="R12" i="55"/>
  <c r="Y12" i="55" s="1"/>
  <c r="Z21" i="54"/>
  <c r="R24" i="54"/>
  <c r="Z23" i="50"/>
  <c r="Z27" i="50"/>
  <c r="Z5" i="49"/>
  <c r="R8" i="49"/>
  <c r="R10" i="49"/>
  <c r="Z13" i="49"/>
  <c r="R14" i="49"/>
  <c r="Z17" i="49"/>
  <c r="Z18" i="49"/>
  <c r="Z23" i="49"/>
  <c r="Z27" i="49"/>
  <c r="R28" i="49"/>
  <c r="Y28" i="49" s="1"/>
  <c r="O10" i="29"/>
  <c r="Y7" i="45"/>
  <c r="Y30" i="61"/>
  <c r="T14" i="61"/>
  <c r="AA14" i="61" s="1"/>
  <c r="Z17" i="61"/>
  <c r="R14" i="45"/>
  <c r="R13" i="61"/>
  <c r="R18" i="56"/>
  <c r="R20" i="48"/>
  <c r="R20" i="55"/>
  <c r="Y9" i="62"/>
  <c r="Y25" i="62"/>
  <c r="S36" i="62"/>
  <c r="V7" i="29"/>
  <c r="R22" i="45"/>
  <c r="Y22" i="45" s="1"/>
  <c r="R22" i="47"/>
  <c r="Y22" i="47" s="1"/>
  <c r="R12" i="48"/>
  <c r="S36" i="54"/>
  <c r="T30" i="44"/>
  <c r="AA30" i="44" s="1"/>
  <c r="Y18" i="51"/>
  <c r="T26" i="47"/>
  <c r="AA26" i="47" s="1"/>
  <c r="R10" i="46"/>
  <c r="R10" i="52"/>
  <c r="R12" i="44"/>
  <c r="Y12" i="44" s="1"/>
  <c r="Z16" i="53"/>
  <c r="Y24" i="46"/>
  <c r="Z26" i="60"/>
  <c r="R31" i="58"/>
  <c r="T31" i="58" s="1"/>
  <c r="AA31" i="58" s="1"/>
  <c r="R23" i="58"/>
  <c r="R11" i="56"/>
  <c r="T11" i="56" s="1"/>
  <c r="AA11" i="56" s="1"/>
  <c r="R33" i="55"/>
  <c r="R25" i="55"/>
  <c r="Y25" i="55" s="1"/>
  <c r="R13" i="55"/>
  <c r="R25" i="53"/>
  <c r="T31" i="51"/>
  <c r="AA31" i="51" s="1"/>
  <c r="R17" i="51"/>
  <c r="Y17" i="51" s="1"/>
  <c r="R9" i="49"/>
  <c r="R21" i="48"/>
  <c r="Y21" i="48" s="1"/>
  <c r="R31" i="46"/>
  <c r="W30" i="29"/>
  <c r="R31" i="61"/>
  <c r="R21" i="61"/>
  <c r="Y7" i="62"/>
  <c r="Y17" i="62"/>
  <c r="T22" i="54"/>
  <c r="AA22" i="54" s="1"/>
  <c r="R28" i="48"/>
  <c r="S36" i="56"/>
  <c r="Y4" i="44"/>
  <c r="R18" i="50"/>
  <c r="T18" i="50" s="1"/>
  <c r="AA18" i="50" s="1"/>
  <c r="R18" i="52"/>
  <c r="Y18" i="52" s="1"/>
  <c r="Y14" i="47"/>
  <c r="Z8" i="51"/>
  <c r="Z30" i="60"/>
  <c r="R21" i="57"/>
  <c r="T21" i="57" s="1"/>
  <c r="AA21" i="57" s="1"/>
  <c r="R33" i="54"/>
  <c r="Y33" i="54" s="1"/>
  <c r="R29" i="54"/>
  <c r="Y29" i="54" s="1"/>
  <c r="R25" i="54"/>
  <c r="T25" i="54" s="1"/>
  <c r="AA25" i="54" s="1"/>
  <c r="R11" i="54"/>
  <c r="T11" i="54" s="1"/>
  <c r="AA11" i="54" s="1"/>
  <c r="R27" i="52"/>
  <c r="T27" i="52" s="1"/>
  <c r="AA27" i="52" s="1"/>
  <c r="R11" i="52"/>
  <c r="Y11" i="52" s="1"/>
  <c r="R13" i="48"/>
  <c r="Y13" i="48" s="1"/>
  <c r="R23" i="47"/>
  <c r="Y23" i="47" s="1"/>
  <c r="R15" i="47"/>
  <c r="T15" i="47" s="1"/>
  <c r="AA15" i="47" s="1"/>
  <c r="Z14" i="53"/>
  <c r="R14" i="53"/>
  <c r="R14" i="51"/>
  <c r="Z14" i="51"/>
  <c r="Z19" i="48"/>
  <c r="R19" i="48"/>
  <c r="Z27" i="48"/>
  <c r="R27" i="48"/>
  <c r="Z4" i="47"/>
  <c r="R4" i="47"/>
  <c r="Y4" i="47" s="1"/>
  <c r="Z5" i="47"/>
  <c r="R5" i="47"/>
  <c r="T5" i="47" s="1"/>
  <c r="AA5" i="47" s="1"/>
  <c r="W28" i="29"/>
  <c r="O28" i="29"/>
  <c r="O16" i="29"/>
  <c r="W16" i="29"/>
  <c r="R30" i="58"/>
  <c r="Z30" i="58"/>
  <c r="Z9" i="53"/>
  <c r="R9" i="53"/>
  <c r="Z17" i="53"/>
  <c r="R17" i="53"/>
  <c r="Y17" i="53" s="1"/>
  <c r="Z19" i="52"/>
  <c r="R19" i="52"/>
  <c r="T19" i="52" s="1"/>
  <c r="AA19" i="52" s="1"/>
  <c r="Z33" i="47"/>
  <c r="R33" i="47"/>
  <c r="Z11" i="46"/>
  <c r="R11" i="46"/>
  <c r="Z23" i="45"/>
  <c r="R23" i="45"/>
  <c r="Z19" i="44"/>
  <c r="R19" i="44"/>
  <c r="T19" i="44" s="1"/>
  <c r="AA19" i="44" s="1"/>
  <c r="S36" i="59"/>
  <c r="T30" i="46"/>
  <c r="AA30" i="46" s="1"/>
  <c r="Y14" i="46"/>
  <c r="T4" i="52"/>
  <c r="AA4" i="52" s="1"/>
  <c r="T18" i="47"/>
  <c r="AA18" i="47" s="1"/>
  <c r="R20" i="61"/>
  <c r="Z10" i="58"/>
  <c r="T6" i="61"/>
  <c r="AA6" i="61" s="1"/>
  <c r="R10" i="48"/>
  <c r="T30" i="56"/>
  <c r="AA30" i="56" s="1"/>
  <c r="T6" i="49"/>
  <c r="AA6" i="49" s="1"/>
  <c r="T22" i="48"/>
  <c r="AA22" i="48" s="1"/>
  <c r="T6" i="50"/>
  <c r="AA6" i="50" s="1"/>
  <c r="T22" i="49"/>
  <c r="AA22" i="49" s="1"/>
  <c r="Z8" i="59"/>
  <c r="T20" i="58"/>
  <c r="AA20" i="58" s="1"/>
  <c r="T12" i="56"/>
  <c r="AA12" i="56" s="1"/>
  <c r="T27" i="50"/>
  <c r="AA27" i="50" s="1"/>
  <c r="Y33" i="44"/>
  <c r="R12" i="59"/>
  <c r="T12" i="59" s="1"/>
  <c r="AA12" i="59" s="1"/>
  <c r="T27" i="57"/>
  <c r="AA27" i="57" s="1"/>
  <c r="R17" i="52"/>
  <c r="R9" i="52"/>
  <c r="T29" i="48"/>
  <c r="AA29" i="48" s="1"/>
  <c r="R11" i="48"/>
  <c r="T11" i="48" s="1"/>
  <c r="AA11" i="48" s="1"/>
  <c r="R31" i="47"/>
  <c r="Y31" i="47" s="1"/>
  <c r="T3" i="54"/>
  <c r="Z25" i="58"/>
  <c r="R25" i="58"/>
  <c r="Y25" i="58" s="1"/>
  <c r="Z33" i="58"/>
  <c r="R33" i="58"/>
  <c r="Z21" i="56"/>
  <c r="R21" i="56"/>
  <c r="T21" i="56" s="1"/>
  <c r="AA21" i="56" s="1"/>
  <c r="Z5" i="55"/>
  <c r="R5" i="55"/>
  <c r="Z12" i="52"/>
  <c r="R12" i="52"/>
  <c r="Z20" i="52"/>
  <c r="R20" i="52"/>
  <c r="Z29" i="52"/>
  <c r="R29" i="52"/>
  <c r="T29" i="52" s="1"/>
  <c r="AA29" i="52" s="1"/>
  <c r="R28" i="50"/>
  <c r="Z28" i="50"/>
  <c r="Z29" i="50"/>
  <c r="R29" i="50"/>
  <c r="Z31" i="49"/>
  <c r="R31" i="49"/>
  <c r="Z23" i="48"/>
  <c r="R23" i="48"/>
  <c r="T14" i="48"/>
  <c r="AA14" i="48" s="1"/>
  <c r="T11" i="61"/>
  <c r="AA11" i="61" s="1"/>
  <c r="R24" i="61"/>
  <c r="T24" i="61" s="1"/>
  <c r="AA24" i="61" s="1"/>
  <c r="Q12" i="29"/>
  <c r="X12" i="29" s="1"/>
  <c r="T22" i="46"/>
  <c r="AA22" i="46" s="1"/>
  <c r="Y26" i="57"/>
  <c r="T6" i="54"/>
  <c r="AA6" i="54" s="1"/>
  <c r="O20" i="29"/>
  <c r="Y20" i="57"/>
  <c r="R18" i="48"/>
  <c r="Y25" i="44"/>
  <c r="R16" i="59"/>
  <c r="T16" i="59" s="1"/>
  <c r="AA16" i="59" s="1"/>
  <c r="R7" i="53"/>
  <c r="R13" i="47"/>
  <c r="Y3" i="49"/>
  <c r="T3" i="49"/>
  <c r="AA3" i="49" s="1"/>
  <c r="Y3" i="53"/>
  <c r="T3" i="53"/>
  <c r="AA3" i="53" s="1"/>
  <c r="R20" i="60"/>
  <c r="Z20" i="60"/>
  <c r="Z5" i="53"/>
  <c r="R5" i="53"/>
  <c r="Y5" i="53" s="1"/>
  <c r="Z13" i="53"/>
  <c r="R13" i="53"/>
  <c r="Y13" i="53" s="1"/>
  <c r="Z20" i="53"/>
  <c r="R20" i="53"/>
  <c r="Z21" i="53"/>
  <c r="R21" i="53"/>
  <c r="Z20" i="51"/>
  <c r="R20" i="51"/>
  <c r="Z15" i="50"/>
  <c r="R15" i="50"/>
  <c r="Z33" i="48"/>
  <c r="R33" i="48"/>
  <c r="Y7" i="59"/>
  <c r="R28" i="61"/>
  <c r="R12" i="61"/>
  <c r="Y11" i="47"/>
  <c r="R16" i="61"/>
  <c r="R6" i="59"/>
  <c r="R15" i="51"/>
  <c r="T15" i="51" s="1"/>
  <c r="AA15" i="51" s="1"/>
  <c r="Z19" i="60"/>
  <c r="Z11" i="60"/>
  <c r="Z23" i="60"/>
  <c r="Y15" i="59"/>
  <c r="T15" i="59"/>
  <c r="AA15" i="59" s="1"/>
  <c r="T5" i="52"/>
  <c r="AA5" i="52" s="1"/>
  <c r="Y5" i="52"/>
  <c r="T29" i="46"/>
  <c r="AA29" i="46" s="1"/>
  <c r="Y29" i="46"/>
  <c r="R32" i="47"/>
  <c r="Z32" i="47"/>
  <c r="R3" i="46"/>
  <c r="Z3" i="46"/>
  <c r="Z19" i="46"/>
  <c r="R19" i="46"/>
  <c r="W9" i="29"/>
  <c r="O9" i="29"/>
  <c r="T18" i="45"/>
  <c r="AA18" i="45" s="1"/>
  <c r="Y18" i="45"/>
  <c r="Y33" i="60"/>
  <c r="T33" i="60"/>
  <c r="AA33" i="60" s="1"/>
  <c r="Y3" i="52"/>
  <c r="T28" i="60"/>
  <c r="AA28" i="60" s="1"/>
  <c r="Y28" i="60"/>
  <c r="Z25" i="60"/>
  <c r="R25" i="60"/>
  <c r="Z17" i="60"/>
  <c r="R17" i="60"/>
  <c r="T13" i="60"/>
  <c r="AA13" i="60" s="1"/>
  <c r="Y13" i="60"/>
  <c r="R9" i="60"/>
  <c r="Z9" i="60"/>
  <c r="R6" i="60"/>
  <c r="Z6" i="60"/>
  <c r="Z5" i="58"/>
  <c r="R5" i="58"/>
  <c r="R13" i="51"/>
  <c r="Z13" i="51"/>
  <c r="R32" i="49"/>
  <c r="Z32" i="49"/>
  <c r="Z26" i="48"/>
  <c r="R26" i="48"/>
  <c r="Y32" i="48"/>
  <c r="T32" i="48"/>
  <c r="AA32" i="48" s="1"/>
  <c r="Z3" i="47"/>
  <c r="R3" i="47"/>
  <c r="R21" i="46"/>
  <c r="Z21" i="46"/>
  <c r="Z28" i="46"/>
  <c r="R28" i="46"/>
  <c r="Z10" i="45"/>
  <c r="R10" i="45"/>
  <c r="T10" i="45" s="1"/>
  <c r="AA10" i="45" s="1"/>
  <c r="Z11" i="45"/>
  <c r="R11" i="45"/>
  <c r="R32" i="45"/>
  <c r="Z32" i="45"/>
  <c r="Z6" i="44"/>
  <c r="R6" i="44"/>
  <c r="Z28" i="44"/>
  <c r="R28" i="44"/>
  <c r="W31" i="29"/>
  <c r="O31" i="29"/>
  <c r="V31" i="29" s="1"/>
  <c r="Z8" i="61"/>
  <c r="R8" i="61"/>
  <c r="T28" i="52"/>
  <c r="AA28" i="52" s="1"/>
  <c r="Y7" i="61"/>
  <c r="S36" i="61"/>
  <c r="R4" i="46"/>
  <c r="T21" i="47"/>
  <c r="AA21" i="47" s="1"/>
  <c r="R17" i="59"/>
  <c r="T13" i="45"/>
  <c r="AA13" i="45" s="1"/>
  <c r="Y13" i="62"/>
  <c r="Y21" i="62"/>
  <c r="Y8" i="62"/>
  <c r="T33" i="62"/>
  <c r="AA33" i="62" s="1"/>
  <c r="Q25" i="29"/>
  <c r="X25" i="29" s="1"/>
  <c r="Y3" i="59"/>
  <c r="Z18" i="59"/>
  <c r="Z15" i="59"/>
  <c r="Q34" i="29"/>
  <c r="X34" i="29" s="1"/>
  <c r="T20" i="47"/>
  <c r="AA20" i="47" s="1"/>
  <c r="T10" i="53"/>
  <c r="AA10" i="53" s="1"/>
  <c r="Y10" i="53"/>
  <c r="Y3" i="48"/>
  <c r="T3" i="48"/>
  <c r="AA3" i="48" s="1"/>
  <c r="Y3" i="44"/>
  <c r="T3" i="44"/>
  <c r="AA3" i="44" s="1"/>
  <c r="Z14" i="59"/>
  <c r="R14" i="59"/>
  <c r="Z4" i="55"/>
  <c r="R4" i="55"/>
  <c r="T14" i="55"/>
  <c r="AA14" i="55" s="1"/>
  <c r="Y14" i="55"/>
  <c r="Z11" i="51"/>
  <c r="R11" i="51"/>
  <c r="Z27" i="46"/>
  <c r="R27" i="46"/>
  <c r="Z25" i="45"/>
  <c r="R25" i="45"/>
  <c r="Y3" i="50"/>
  <c r="T3" i="50"/>
  <c r="AA3" i="50" s="1"/>
  <c r="T9" i="48"/>
  <c r="AA9" i="48" s="1"/>
  <c r="Y9" i="48"/>
  <c r="T29" i="60"/>
  <c r="AA29" i="60" s="1"/>
  <c r="Y29" i="60"/>
  <c r="R8" i="54"/>
  <c r="Z8" i="54"/>
  <c r="R16" i="54"/>
  <c r="Z16" i="54"/>
  <c r="R24" i="53"/>
  <c r="Z24" i="53"/>
  <c r="R32" i="53"/>
  <c r="Z32" i="53"/>
  <c r="R32" i="52"/>
  <c r="Z32" i="52"/>
  <c r="Z33" i="52"/>
  <c r="R33" i="52"/>
  <c r="Z7" i="51"/>
  <c r="R7" i="51"/>
  <c r="Z25" i="51"/>
  <c r="R25" i="51"/>
  <c r="R32" i="51"/>
  <c r="Z32" i="51"/>
  <c r="Z10" i="50"/>
  <c r="R10" i="50"/>
  <c r="Z11" i="50"/>
  <c r="R11" i="50"/>
  <c r="T11" i="50" s="1"/>
  <c r="AA11" i="50" s="1"/>
  <c r="Z19" i="50"/>
  <c r="R19" i="50"/>
  <c r="T32" i="50"/>
  <c r="AA32" i="50" s="1"/>
  <c r="Y32" i="50"/>
  <c r="T24" i="47"/>
  <c r="AA24" i="47" s="1"/>
  <c r="Y24" i="47"/>
  <c r="Z23" i="46"/>
  <c r="R23" i="46"/>
  <c r="Z12" i="45"/>
  <c r="R12" i="45"/>
  <c r="Y12" i="45" s="1"/>
  <c r="W29" i="29"/>
  <c r="O29" i="29"/>
  <c r="O22" i="29"/>
  <c r="W22" i="29"/>
  <c r="O18" i="29"/>
  <c r="W18" i="29"/>
  <c r="O14" i="29"/>
  <c r="W14" i="29"/>
  <c r="Z18" i="61"/>
  <c r="R18" i="61"/>
  <c r="Y9" i="59"/>
  <c r="Z7" i="61"/>
  <c r="Y19" i="62"/>
  <c r="P37" i="29"/>
  <c r="T4" i="56"/>
  <c r="AA4" i="56" s="1"/>
  <c r="T7" i="56"/>
  <c r="AA7" i="56" s="1"/>
  <c r="Y31" i="60"/>
  <c r="T31" i="60"/>
  <c r="AA31" i="60" s="1"/>
  <c r="R13" i="59"/>
  <c r="Z13" i="59"/>
  <c r="T18" i="59"/>
  <c r="AA18" i="59" s="1"/>
  <c r="Y18" i="59"/>
  <c r="R3" i="58"/>
  <c r="T3" i="58" s="1"/>
  <c r="S36" i="58"/>
  <c r="Z3" i="58"/>
  <c r="R10" i="51"/>
  <c r="Z10" i="51"/>
  <c r="R26" i="46"/>
  <c r="Z26" i="46"/>
  <c r="R24" i="45"/>
  <c r="Z24" i="45"/>
  <c r="Y29" i="56"/>
  <c r="T29" i="56"/>
  <c r="AA29" i="56" s="1"/>
  <c r="T21" i="54"/>
  <c r="AA21" i="54" s="1"/>
  <c r="Y21" i="54"/>
  <c r="T13" i="53"/>
  <c r="AA13" i="53" s="1"/>
  <c r="Y19" i="52"/>
  <c r="T29" i="45"/>
  <c r="AA29" i="45" s="1"/>
  <c r="Y29" i="45"/>
  <c r="Z33" i="59"/>
  <c r="R33" i="59"/>
  <c r="Z8" i="58"/>
  <c r="R8" i="58"/>
  <c r="Z9" i="58"/>
  <c r="R9" i="58"/>
  <c r="Z19" i="58"/>
  <c r="R19" i="58"/>
  <c r="Z28" i="58"/>
  <c r="R28" i="58"/>
  <c r="Z7" i="57"/>
  <c r="R7" i="57"/>
  <c r="Z28" i="57"/>
  <c r="R28" i="57"/>
  <c r="Z19" i="56"/>
  <c r="R19" i="56"/>
  <c r="Y19" i="56" s="1"/>
  <c r="R26" i="56"/>
  <c r="Z26" i="56"/>
  <c r="Z3" i="55"/>
  <c r="R3" i="55"/>
  <c r="Z9" i="51"/>
  <c r="R9" i="51"/>
  <c r="Z20" i="50"/>
  <c r="R20" i="50"/>
  <c r="Y20" i="50" s="1"/>
  <c r="Y30" i="47"/>
  <c r="R25" i="46"/>
  <c r="Z25" i="46"/>
  <c r="W11" i="29"/>
  <c r="O11" i="29"/>
  <c r="Z19" i="61"/>
  <c r="R19" i="61"/>
  <c r="R30" i="62"/>
  <c r="R29" i="62"/>
  <c r="R28" i="62"/>
  <c r="T28" i="62" s="1"/>
  <c r="AA28" i="62" s="1"/>
  <c r="R27" i="62"/>
  <c r="Y27" i="62" s="1"/>
  <c r="Z14" i="55"/>
  <c r="Y3" i="60"/>
  <c r="Y26" i="59"/>
  <c r="Y5" i="49"/>
  <c r="Z7" i="59"/>
  <c r="Z20" i="47"/>
  <c r="R24" i="44"/>
  <c r="T17" i="55"/>
  <c r="AA17" i="55" s="1"/>
  <c r="T17" i="49"/>
  <c r="AA17" i="49" s="1"/>
  <c r="R25" i="59"/>
  <c r="Y25" i="59" s="1"/>
  <c r="AH51" i="22"/>
  <c r="AH52" i="22" s="1"/>
  <c r="AH53" i="22" s="1"/>
  <c r="AB51" i="22"/>
  <c r="AB52" i="22" s="1"/>
  <c r="AB53" i="22" s="1"/>
  <c r="AL31" i="22"/>
  <c r="AP40" i="22"/>
  <c r="AP32" i="22"/>
  <c r="AL40" i="22"/>
  <c r="AL32" i="22"/>
  <c r="AL41" i="22"/>
  <c r="AG51" i="22"/>
  <c r="AG52" i="22" s="1"/>
  <c r="AG53" i="22" s="1"/>
  <c r="W51" i="22"/>
  <c r="W52" i="22" s="1"/>
  <c r="W53" i="22" s="1"/>
  <c r="O51" i="22"/>
  <c r="O52" i="22" s="1"/>
  <c r="O53" i="22" s="1"/>
  <c r="U51" i="22"/>
  <c r="U52" i="22" s="1"/>
  <c r="U58" i="22" s="1"/>
  <c r="U59" i="22" s="1"/>
  <c r="X51" i="22"/>
  <c r="X52" i="22" s="1"/>
  <c r="AE51" i="22"/>
  <c r="AE52" i="22" s="1"/>
  <c r="AE53" i="22" s="1"/>
  <c r="V51" i="22"/>
  <c r="V52" i="22" s="1"/>
  <c r="V53" i="22" s="1"/>
  <c r="D51" i="22"/>
  <c r="D52" i="22" s="1"/>
  <c r="D53" i="22" s="1"/>
  <c r="AD51" i="22"/>
  <c r="AD52" i="22" s="1"/>
  <c r="AD53" i="22" s="1"/>
  <c r="AL14" i="22"/>
  <c r="AL15" i="22"/>
  <c r="AL18" i="22"/>
  <c r="AL29" i="22"/>
  <c r="AP41" i="22"/>
  <c r="AP37" i="22"/>
  <c r="AP33" i="22"/>
  <c r="AP28" i="22"/>
  <c r="AP24" i="22"/>
  <c r="AP20" i="22"/>
  <c r="AP16" i="22"/>
  <c r="AP12" i="22"/>
  <c r="AL37" i="22"/>
  <c r="AL33" i="22"/>
  <c r="AL26" i="22"/>
  <c r="AL13" i="22"/>
  <c r="AP50" i="22"/>
  <c r="F51" i="22"/>
  <c r="F52" i="22" s="1"/>
  <c r="F53" i="22" s="1"/>
  <c r="Z51" i="22"/>
  <c r="Z52" i="22" s="1"/>
  <c r="Z53" i="22" s="1"/>
  <c r="M51" i="22"/>
  <c r="M52" i="22" s="1"/>
  <c r="M53" i="22" s="1"/>
  <c r="B51" i="22"/>
  <c r="R51" i="22"/>
  <c r="R52" i="22" s="1"/>
  <c r="R53" i="22" s="1"/>
  <c r="AL16" i="22"/>
  <c r="AL20" i="22"/>
  <c r="AL25" i="22"/>
  <c r="AP36" i="22"/>
  <c r="AL36" i="22"/>
  <c r="AL23" i="22"/>
  <c r="AL44" i="22" s="1"/>
  <c r="K51" i="22"/>
  <c r="K52" i="22" s="1"/>
  <c r="K53" i="22" s="1"/>
  <c r="Y51" i="22"/>
  <c r="Y52" i="22" s="1"/>
  <c r="Y53" i="22" s="1"/>
  <c r="L51" i="22"/>
  <c r="L52" i="22" s="1"/>
  <c r="L58" i="22" s="1"/>
  <c r="L59" i="22" s="1"/>
  <c r="AC51" i="22"/>
  <c r="AC52" i="22" s="1"/>
  <c r="AC53" i="22" s="1"/>
  <c r="G51" i="22"/>
  <c r="G52" i="22" s="1"/>
  <c r="G53" i="22" s="1"/>
  <c r="S51" i="22"/>
  <c r="S52" i="22" s="1"/>
  <c r="S53" i="22" s="1"/>
  <c r="AA51" i="22"/>
  <c r="AA52" i="22" s="1"/>
  <c r="AA53" i="22" s="1"/>
  <c r="C51" i="22"/>
  <c r="C52" i="22" s="1"/>
  <c r="C53" i="22" s="1"/>
  <c r="P51" i="22"/>
  <c r="P52" i="22" s="1"/>
  <c r="AK44" i="22"/>
  <c r="AJ45" i="22" s="1"/>
  <c r="AJ46" i="22" s="1"/>
  <c r="AJ47" i="22" s="1"/>
  <c r="AL12" i="22"/>
  <c r="AK42" i="22"/>
  <c r="AP42" i="22" s="1"/>
  <c r="AL24" i="22"/>
  <c r="AL27" i="22"/>
  <c r="AP29" i="22"/>
  <c r="AP25" i="22"/>
  <c r="AP17" i="22"/>
  <c r="AP13" i="22"/>
  <c r="AL38" i="22"/>
  <c r="AL34" i="22"/>
  <c r="AL28" i="22"/>
  <c r="AL17" i="22"/>
  <c r="Y29" i="52"/>
  <c r="T13" i="52"/>
  <c r="AA13" i="52" s="1"/>
  <c r="Y13" i="52"/>
  <c r="Y29" i="47"/>
  <c r="Z24" i="57"/>
  <c r="R24" i="57"/>
  <c r="Z6" i="56"/>
  <c r="R6" i="56"/>
  <c r="Z15" i="56"/>
  <c r="R15" i="56"/>
  <c r="Z22" i="56"/>
  <c r="R22" i="56"/>
  <c r="Z27" i="56"/>
  <c r="R27" i="56"/>
  <c r="Z9" i="55"/>
  <c r="R9" i="55"/>
  <c r="Z15" i="55"/>
  <c r="R15" i="55"/>
  <c r="Z9" i="54"/>
  <c r="R9" i="54"/>
  <c r="Z12" i="54"/>
  <c r="R12" i="54"/>
  <c r="Z13" i="54"/>
  <c r="R13" i="54"/>
  <c r="Z17" i="54"/>
  <c r="R17" i="54"/>
  <c r="Z20" i="54"/>
  <c r="R20" i="54"/>
  <c r="T30" i="54"/>
  <c r="AA30" i="54" s="1"/>
  <c r="Y30" i="54"/>
  <c r="S36" i="53"/>
  <c r="Z3" i="53"/>
  <c r="Z29" i="53"/>
  <c r="R29" i="53"/>
  <c r="Z33" i="53"/>
  <c r="R33" i="53"/>
  <c r="Z21" i="52"/>
  <c r="R21" i="52"/>
  <c r="R24" i="52"/>
  <c r="Z24" i="52"/>
  <c r="Z25" i="52"/>
  <c r="R25" i="52"/>
  <c r="S36" i="51"/>
  <c r="R3" i="51"/>
  <c r="Z3" i="51"/>
  <c r="Z21" i="51"/>
  <c r="R21" i="51"/>
  <c r="R24" i="51"/>
  <c r="Z24" i="51"/>
  <c r="Z29" i="51"/>
  <c r="R29" i="51"/>
  <c r="Z33" i="51"/>
  <c r="R33" i="51"/>
  <c r="Z7" i="50"/>
  <c r="R7" i="50"/>
  <c r="Z4" i="48"/>
  <c r="R4" i="48"/>
  <c r="Z5" i="48"/>
  <c r="R5" i="48"/>
  <c r="R8" i="48"/>
  <c r="Z8" i="48"/>
  <c r="Z7" i="47"/>
  <c r="R7" i="47"/>
  <c r="Z5" i="46"/>
  <c r="S36" i="46"/>
  <c r="R5" i="46"/>
  <c r="Z9" i="46"/>
  <c r="R9" i="46"/>
  <c r="Z12" i="46"/>
  <c r="R12" i="46"/>
  <c r="Z13" i="46"/>
  <c r="R13" i="46"/>
  <c r="Z18" i="46"/>
  <c r="R18" i="46"/>
  <c r="Z10" i="44"/>
  <c r="R10" i="44"/>
  <c r="Z13" i="44"/>
  <c r="R13" i="44"/>
  <c r="Z17" i="44"/>
  <c r="R17" i="44"/>
  <c r="Z22" i="44"/>
  <c r="R22" i="44"/>
  <c r="O5" i="29"/>
  <c r="W5" i="29"/>
  <c r="Q21" i="29"/>
  <c r="X21" i="29" s="1"/>
  <c r="V21" i="29"/>
  <c r="Q17" i="29"/>
  <c r="X17" i="29" s="1"/>
  <c r="V17" i="29"/>
  <c r="Z4" i="61"/>
  <c r="R4" i="61"/>
  <c r="T10" i="59"/>
  <c r="Y10" i="59"/>
  <c r="Y27" i="58"/>
  <c r="T27" i="58"/>
  <c r="AA27" i="58" s="1"/>
  <c r="T5" i="56"/>
  <c r="Y5" i="56"/>
  <c r="T15" i="53"/>
  <c r="AA15" i="53" s="1"/>
  <c r="Y15" i="53"/>
  <c r="Y31" i="50"/>
  <c r="T15" i="46"/>
  <c r="AA15" i="46" s="1"/>
  <c r="Y15" i="46"/>
  <c r="Y21" i="45"/>
  <c r="T21" i="45"/>
  <c r="AA21" i="45" s="1"/>
  <c r="Y3" i="45"/>
  <c r="T3" i="45"/>
  <c r="AA3" i="45" s="1"/>
  <c r="T31" i="44"/>
  <c r="AA31" i="44" s="1"/>
  <c r="Y31" i="44"/>
  <c r="Y11" i="44"/>
  <c r="T11" i="44"/>
  <c r="AA11" i="44" s="1"/>
  <c r="T5" i="44"/>
  <c r="AA5" i="44" s="1"/>
  <c r="Y5" i="44"/>
  <c r="R24" i="60"/>
  <c r="Z24" i="60"/>
  <c r="R22" i="60"/>
  <c r="Z22" i="60"/>
  <c r="R18" i="60"/>
  <c r="Z18" i="60"/>
  <c r="R16" i="60"/>
  <c r="Z16" i="60"/>
  <c r="R14" i="60"/>
  <c r="Z14" i="60"/>
  <c r="R10" i="60"/>
  <c r="Z10" i="60"/>
  <c r="Z11" i="59"/>
  <c r="R11" i="59"/>
  <c r="Z31" i="59"/>
  <c r="R31" i="59"/>
  <c r="Z6" i="58"/>
  <c r="R6" i="58"/>
  <c r="Z12" i="58"/>
  <c r="R12" i="58"/>
  <c r="Z21" i="58"/>
  <c r="R21" i="58"/>
  <c r="Z9" i="57"/>
  <c r="R9" i="57"/>
  <c r="Z19" i="57"/>
  <c r="R19" i="57"/>
  <c r="Z12" i="50"/>
  <c r="R12" i="50"/>
  <c r="Z13" i="50"/>
  <c r="R13" i="50"/>
  <c r="Z17" i="50"/>
  <c r="R17" i="50"/>
  <c r="Z4" i="49"/>
  <c r="R4" i="49"/>
  <c r="R16" i="49"/>
  <c r="Z16" i="49"/>
  <c r="Z12" i="47"/>
  <c r="R12" i="47"/>
  <c r="Z5" i="45"/>
  <c r="S36" i="45"/>
  <c r="Z9" i="45"/>
  <c r="R9" i="45"/>
  <c r="T20" i="45"/>
  <c r="AA20" i="45" s="1"/>
  <c r="Y20" i="45"/>
  <c r="Z26" i="45"/>
  <c r="R26" i="45"/>
  <c r="Z27" i="45"/>
  <c r="R27" i="45"/>
  <c r="Y24" i="61"/>
  <c r="Y23" i="62"/>
  <c r="Y31" i="62"/>
  <c r="Y20" i="62"/>
  <c r="Y24" i="62"/>
  <c r="Y32" i="62"/>
  <c r="T25" i="55"/>
  <c r="AA25" i="55" s="1"/>
  <c r="T5" i="45"/>
  <c r="AA5" i="45" s="1"/>
  <c r="S36" i="60"/>
  <c r="S36" i="48"/>
  <c r="Z14" i="58"/>
  <c r="R14" i="58"/>
  <c r="Z22" i="58"/>
  <c r="R22" i="58"/>
  <c r="Z4" i="53"/>
  <c r="R4" i="53"/>
  <c r="Z4" i="51"/>
  <c r="R4" i="51"/>
  <c r="Z20" i="46"/>
  <c r="R20" i="46"/>
  <c r="Z28" i="45"/>
  <c r="R28" i="45"/>
  <c r="Z3" i="61"/>
  <c r="R3" i="61"/>
  <c r="Z25" i="61"/>
  <c r="R25" i="61"/>
  <c r="S36" i="49"/>
  <c r="S36" i="44"/>
  <c r="S36" i="57"/>
  <c r="S36" i="55"/>
  <c r="U53" i="22"/>
  <c r="H51" i="22"/>
  <c r="H52" i="22" s="1"/>
  <c r="H53" i="22" s="1"/>
  <c r="R30" i="45"/>
  <c r="R18" i="44"/>
  <c r="W17" i="29"/>
  <c r="T27" i="59" l="1"/>
  <c r="AA27" i="59" s="1"/>
  <c r="T19" i="59"/>
  <c r="AA19" i="59" s="1"/>
  <c r="T31" i="45"/>
  <c r="AA31" i="45" s="1"/>
  <c r="T17" i="51"/>
  <c r="AA17" i="51" s="1"/>
  <c r="Y25" i="50"/>
  <c r="T7" i="48"/>
  <c r="AA7" i="48" s="1"/>
  <c r="Y16" i="62"/>
  <c r="Y5" i="62"/>
  <c r="T30" i="55"/>
  <c r="AA30" i="55" s="1"/>
  <c r="Y10" i="47"/>
  <c r="Y14" i="62"/>
  <c r="T3" i="57"/>
  <c r="AA3" i="57" s="1"/>
  <c r="T19" i="55"/>
  <c r="AA19" i="55" s="1"/>
  <c r="T9" i="47"/>
  <c r="AA9" i="47" s="1"/>
  <c r="Y8" i="52"/>
  <c r="Y16" i="44"/>
  <c r="T11" i="57"/>
  <c r="AA11" i="57" s="1"/>
  <c r="T24" i="48"/>
  <c r="AA24" i="48" s="1"/>
  <c r="Y11" i="58"/>
  <c r="T6" i="53"/>
  <c r="AA6" i="53" s="1"/>
  <c r="Y33" i="56"/>
  <c r="Y31" i="53"/>
  <c r="T29" i="44"/>
  <c r="AA29" i="44" s="1"/>
  <c r="T31" i="55"/>
  <c r="AA31" i="55" s="1"/>
  <c r="Y26" i="62"/>
  <c r="T22" i="45"/>
  <c r="AA22" i="45" s="1"/>
  <c r="Y10" i="62"/>
  <c r="Y18" i="57"/>
  <c r="T6" i="46"/>
  <c r="AA6" i="46" s="1"/>
  <c r="T7" i="46"/>
  <c r="AA7" i="46" s="1"/>
  <c r="Y19" i="44"/>
  <c r="T30" i="57"/>
  <c r="AA30" i="57" s="1"/>
  <c r="T31" i="48"/>
  <c r="AA31" i="48" s="1"/>
  <c r="Y31" i="48"/>
  <c r="Y25" i="54"/>
  <c r="T12" i="51"/>
  <c r="AA12" i="51" s="1"/>
  <c r="T17" i="45"/>
  <c r="AA17" i="45" s="1"/>
  <c r="Y17" i="57"/>
  <c r="T6" i="51"/>
  <c r="AA6" i="51" s="1"/>
  <c r="Y12" i="62"/>
  <c r="T25" i="59"/>
  <c r="AA25" i="59" s="1"/>
  <c r="T33" i="49"/>
  <c r="AA33" i="49" s="1"/>
  <c r="Y16" i="56"/>
  <c r="T30" i="53"/>
  <c r="AA30" i="53" s="1"/>
  <c r="Y16" i="58"/>
  <c r="T16" i="58"/>
  <c r="AA16" i="58" s="1"/>
  <c r="Y22" i="62"/>
  <c r="Y31" i="56"/>
  <c r="T21" i="44"/>
  <c r="AA21" i="44" s="1"/>
  <c r="Y15" i="51"/>
  <c r="T17" i="58"/>
  <c r="AA17" i="58" s="1"/>
  <c r="Y12" i="59"/>
  <c r="Y29" i="49"/>
  <c r="T31" i="52"/>
  <c r="AA31" i="52" s="1"/>
  <c r="T6" i="55"/>
  <c r="AA6" i="55" s="1"/>
  <c r="Y11" i="48"/>
  <c r="T33" i="46"/>
  <c r="AA33" i="46" s="1"/>
  <c r="T13" i="48"/>
  <c r="AA13" i="48" s="1"/>
  <c r="Y33" i="50"/>
  <c r="AA16" i="51"/>
  <c r="AN36" i="56"/>
  <c r="AN37" i="56" s="1"/>
  <c r="AN36" i="58"/>
  <c r="AN37" i="58" s="1"/>
  <c r="T15" i="49"/>
  <c r="AA15" i="49" s="1"/>
  <c r="Y30" i="59"/>
  <c r="AA3" i="54"/>
  <c r="T6" i="52"/>
  <c r="AA6" i="52" s="1"/>
  <c r="W36" i="49"/>
  <c r="AN36" i="60"/>
  <c r="AN37" i="60" s="1"/>
  <c r="AN36" i="62"/>
  <c r="AN37" i="62" s="1"/>
  <c r="AJ36" i="47"/>
  <c r="AN36" i="46"/>
  <c r="AN37" i="46" s="1"/>
  <c r="AO4" i="46"/>
  <c r="AJ36" i="56"/>
  <c r="AN36" i="57"/>
  <c r="AN37" i="57" s="1"/>
  <c r="T15" i="44"/>
  <c r="AA15" i="44" s="1"/>
  <c r="Y23" i="56"/>
  <c r="Z36" i="62"/>
  <c r="AN36" i="54"/>
  <c r="AN37" i="54" s="1"/>
  <c r="AN36" i="48"/>
  <c r="AN37" i="48" s="1"/>
  <c r="AN36" i="61"/>
  <c r="AN37" i="61" s="1"/>
  <c r="AN36" i="44"/>
  <c r="AN37" i="44" s="1"/>
  <c r="AI51" i="22"/>
  <c r="AI52" i="22" s="1"/>
  <c r="AI53" i="22" s="1"/>
  <c r="I51" i="22"/>
  <c r="I52" i="22" s="1"/>
  <c r="I53" i="22" s="1"/>
  <c r="T51" i="22"/>
  <c r="T52" i="22" s="1"/>
  <c r="T53" i="22" s="1"/>
  <c r="AF51" i="22"/>
  <c r="AF52" i="22" s="1"/>
  <c r="AF53" i="22" s="1"/>
  <c r="Q51" i="22"/>
  <c r="Q52" i="22" s="1"/>
  <c r="Q53" i="22" s="1"/>
  <c r="AJ36" i="45"/>
  <c r="AJ36" i="46"/>
  <c r="Y27" i="47"/>
  <c r="T4" i="60"/>
  <c r="AA4" i="60" s="1"/>
  <c r="Y4" i="60"/>
  <c r="AN36" i="52"/>
  <c r="AN37" i="52" s="1"/>
  <c r="Y21" i="55"/>
  <c r="T21" i="55"/>
  <c r="AA21" i="55" s="1"/>
  <c r="Y26" i="58"/>
  <c r="T26" i="58"/>
  <c r="AA26" i="58" s="1"/>
  <c r="AJ36" i="53"/>
  <c r="AL42" i="22"/>
  <c r="Y27" i="44"/>
  <c r="T5" i="53"/>
  <c r="AA5" i="53" s="1"/>
  <c r="T12" i="55"/>
  <c r="AA12" i="55" s="1"/>
  <c r="Y18" i="50"/>
  <c r="Y18" i="58"/>
  <c r="Y7" i="55"/>
  <c r="T19" i="47"/>
  <c r="AA19" i="47" s="1"/>
  <c r="Y15" i="52"/>
  <c r="Y15" i="47"/>
  <c r="Q33" i="29"/>
  <c r="X33" i="29" s="1"/>
  <c r="Y21" i="59"/>
  <c r="AJ36" i="57"/>
  <c r="AJ36" i="48"/>
  <c r="T14" i="44"/>
  <c r="AA14" i="44" s="1"/>
  <c r="Y14" i="44"/>
  <c r="W36" i="54"/>
  <c r="AN36" i="59"/>
  <c r="AN37" i="59" s="1"/>
  <c r="AJ36" i="52"/>
  <c r="AI45" i="22"/>
  <c r="AI46" i="22" s="1"/>
  <c r="AI47" i="22" s="1"/>
  <c r="T33" i="57"/>
  <c r="AA33" i="57" s="1"/>
  <c r="T11" i="52"/>
  <c r="AA11" i="52" s="1"/>
  <c r="Y16" i="59"/>
  <c r="T5" i="59"/>
  <c r="AA5" i="59" s="1"/>
  <c r="Y8" i="57"/>
  <c r="L53" i="22"/>
  <c r="T4" i="47"/>
  <c r="AA4" i="47" s="1"/>
  <c r="T21" i="48"/>
  <c r="AA21" i="48" s="1"/>
  <c r="Y10" i="45"/>
  <c r="Y17" i="46"/>
  <c r="T12" i="44"/>
  <c r="AA12" i="44" s="1"/>
  <c r="Y17" i="47"/>
  <c r="T33" i="54"/>
  <c r="AA33" i="54" s="1"/>
  <c r="Y8" i="56"/>
  <c r="T30" i="51"/>
  <c r="AA30" i="51" s="1"/>
  <c r="Y23" i="54"/>
  <c r="T23" i="53"/>
  <c r="AA23" i="53" s="1"/>
  <c r="Y25" i="56"/>
  <c r="AA27" i="51"/>
  <c r="T33" i="45"/>
  <c r="AA33" i="45" s="1"/>
  <c r="AA26" i="60"/>
  <c r="T26" i="50"/>
  <c r="AA26" i="50" s="1"/>
  <c r="Y26" i="50"/>
  <c r="AO6" i="53"/>
  <c r="AN36" i="53"/>
  <c r="AN37" i="53" s="1"/>
  <c r="T23" i="44"/>
  <c r="AA23" i="44" s="1"/>
  <c r="Y23" i="44"/>
  <c r="T9" i="44"/>
  <c r="AA9" i="44" s="1"/>
  <c r="Y9" i="44"/>
  <c r="T9" i="50"/>
  <c r="AA9" i="50" s="1"/>
  <c r="Y9" i="50"/>
  <c r="Y20" i="59"/>
  <c r="T20" i="59"/>
  <c r="AA20" i="59" s="1"/>
  <c r="T17" i="48"/>
  <c r="AA17" i="48" s="1"/>
  <c r="Y17" i="48"/>
  <c r="Y25" i="57"/>
  <c r="T25" i="57"/>
  <c r="AA25" i="57" s="1"/>
  <c r="Y28" i="55"/>
  <c r="T28" i="55"/>
  <c r="AA28" i="55" s="1"/>
  <c r="Y24" i="58"/>
  <c r="T24" i="58"/>
  <c r="AA24" i="58" s="1"/>
  <c r="T30" i="48"/>
  <c r="AA30" i="48" s="1"/>
  <c r="Y30" i="48"/>
  <c r="T25" i="48"/>
  <c r="AA25" i="48" s="1"/>
  <c r="Y25" i="48"/>
  <c r="Y28" i="53"/>
  <c r="T28" i="53"/>
  <c r="AA28" i="53" s="1"/>
  <c r="Y14" i="57"/>
  <c r="T14" i="57"/>
  <c r="AA14" i="57" s="1"/>
  <c r="Y28" i="51"/>
  <c r="T28" i="51"/>
  <c r="AA28" i="51" s="1"/>
  <c r="T15" i="45"/>
  <c r="AA15" i="45" s="1"/>
  <c r="Y15" i="45"/>
  <c r="T23" i="51"/>
  <c r="AA23" i="51" s="1"/>
  <c r="Y23" i="51"/>
  <c r="T15" i="57"/>
  <c r="AA15" i="57" s="1"/>
  <c r="Y15" i="57"/>
  <c r="Y29" i="59"/>
  <c r="T29" i="59"/>
  <c r="AA29" i="59" s="1"/>
  <c r="T32" i="61"/>
  <c r="AA32" i="61" s="1"/>
  <c r="Y32" i="61"/>
  <c r="T7" i="52"/>
  <c r="AA7" i="52" s="1"/>
  <c r="Y7" i="52"/>
  <c r="T31" i="57"/>
  <c r="AA31" i="57" s="1"/>
  <c r="Y31" i="57"/>
  <c r="Y5" i="51"/>
  <c r="T5" i="51"/>
  <c r="AA5" i="51" s="1"/>
  <c r="T14" i="56"/>
  <c r="AA14" i="56" s="1"/>
  <c r="Y14" i="56"/>
  <c r="Y28" i="59"/>
  <c r="T28" i="59"/>
  <c r="AA28" i="59" s="1"/>
  <c r="T32" i="44"/>
  <c r="AA32" i="44" s="1"/>
  <c r="Y32" i="44"/>
  <c r="T4" i="54"/>
  <c r="AA4" i="54" s="1"/>
  <c r="Y4" i="54"/>
  <c r="T15" i="54"/>
  <c r="AA15" i="54" s="1"/>
  <c r="Y15" i="54"/>
  <c r="T22" i="57"/>
  <c r="AA22" i="57" s="1"/>
  <c r="Y22" i="57"/>
  <c r="T32" i="58"/>
  <c r="AA32" i="58" s="1"/>
  <c r="Y32" i="58"/>
  <c r="Y7" i="49"/>
  <c r="T7" i="49"/>
  <c r="AA7" i="49" s="1"/>
  <c r="Y27" i="55"/>
  <c r="T27" i="55"/>
  <c r="AA27" i="55" s="1"/>
  <c r="Y12" i="53"/>
  <c r="T12" i="53"/>
  <c r="AA12" i="53" s="1"/>
  <c r="Y25" i="47"/>
  <c r="T25" i="47"/>
  <c r="AA25" i="47" s="1"/>
  <c r="T7" i="44"/>
  <c r="AA7" i="44" s="1"/>
  <c r="Y11" i="56"/>
  <c r="T28" i="54"/>
  <c r="AA28" i="54" s="1"/>
  <c r="T12" i="45"/>
  <c r="AA12" i="45" s="1"/>
  <c r="Y27" i="54"/>
  <c r="T29" i="54"/>
  <c r="AA29" i="54" s="1"/>
  <c r="T20" i="44"/>
  <c r="AA20" i="44" s="1"/>
  <c r="T7" i="54"/>
  <c r="AA7" i="54" s="1"/>
  <c r="Y5" i="47"/>
  <c r="Y27" i="52"/>
  <c r="Y6" i="57"/>
  <c r="T26" i="55"/>
  <c r="AA26" i="55" s="1"/>
  <c r="Y17" i="56"/>
  <c r="Y26" i="44"/>
  <c r="T28" i="49"/>
  <c r="AA28" i="49" s="1"/>
  <c r="Z36" i="49"/>
  <c r="T17" i="53"/>
  <c r="AA17" i="53" s="1"/>
  <c r="T22" i="47"/>
  <c r="AA22" i="47" s="1"/>
  <c r="Y7" i="60"/>
  <c r="T33" i="61"/>
  <c r="AA33" i="61" s="1"/>
  <c r="Y15" i="58"/>
  <c r="Y16" i="57"/>
  <c r="T16" i="57"/>
  <c r="AA16" i="57" s="1"/>
  <c r="Y21" i="61"/>
  <c r="T21" i="61"/>
  <c r="AA21" i="61" s="1"/>
  <c r="T9" i="49"/>
  <c r="AA9" i="49" s="1"/>
  <c r="Y9" i="49"/>
  <c r="T23" i="58"/>
  <c r="AA23" i="58" s="1"/>
  <c r="Y23" i="58"/>
  <c r="T10" i="52"/>
  <c r="AA10" i="52" s="1"/>
  <c r="Y10" i="52"/>
  <c r="Y12" i="48"/>
  <c r="T12" i="48"/>
  <c r="AA12" i="48" s="1"/>
  <c r="T18" i="56"/>
  <c r="AA18" i="56" s="1"/>
  <c r="Y18" i="56"/>
  <c r="T8" i="49"/>
  <c r="AA8" i="49" s="1"/>
  <c r="Y8" i="49"/>
  <c r="T24" i="54"/>
  <c r="AA24" i="54" s="1"/>
  <c r="Y24" i="54"/>
  <c r="Y25" i="53"/>
  <c r="T25" i="53"/>
  <c r="AA25" i="53" s="1"/>
  <c r="T20" i="55"/>
  <c r="AA20" i="55" s="1"/>
  <c r="Y20" i="55"/>
  <c r="V10" i="29"/>
  <c r="Q10" i="29"/>
  <c r="X10" i="29" s="1"/>
  <c r="T10" i="49"/>
  <c r="AA10" i="49" s="1"/>
  <c r="Y10" i="49"/>
  <c r="Y19" i="49"/>
  <c r="T19" i="49"/>
  <c r="AA19" i="49" s="1"/>
  <c r="Y31" i="58"/>
  <c r="Y13" i="55"/>
  <c r="T13" i="55"/>
  <c r="AA13" i="55" s="1"/>
  <c r="T20" i="48"/>
  <c r="AA20" i="48" s="1"/>
  <c r="Y20" i="48"/>
  <c r="Y18" i="54"/>
  <c r="T18" i="54"/>
  <c r="AA18" i="54" s="1"/>
  <c r="T31" i="46"/>
  <c r="AA31" i="46" s="1"/>
  <c r="Y31" i="46"/>
  <c r="Y33" i="55"/>
  <c r="T33" i="55"/>
  <c r="AA33" i="55" s="1"/>
  <c r="Y14" i="45"/>
  <c r="T14" i="45"/>
  <c r="AA14" i="45" s="1"/>
  <c r="T19" i="54"/>
  <c r="AA19" i="54" s="1"/>
  <c r="Y19" i="54"/>
  <c r="Y11" i="54"/>
  <c r="Y21" i="56"/>
  <c r="Q31" i="29"/>
  <c r="X31" i="29" s="1"/>
  <c r="Y21" i="57"/>
  <c r="T18" i="52"/>
  <c r="AA18" i="52" s="1"/>
  <c r="Y3" i="62"/>
  <c r="T28" i="48"/>
  <c r="AA28" i="48" s="1"/>
  <c r="Y28" i="48"/>
  <c r="Y31" i="61"/>
  <c r="T31" i="61"/>
  <c r="AA31" i="61" s="1"/>
  <c r="Y10" i="46"/>
  <c r="T10" i="46"/>
  <c r="AA10" i="46" s="1"/>
  <c r="Y13" i="61"/>
  <c r="T13" i="61"/>
  <c r="AA13" i="61" s="1"/>
  <c r="T14" i="49"/>
  <c r="AA14" i="49" s="1"/>
  <c r="Y14" i="49"/>
  <c r="Y11" i="49"/>
  <c r="T11" i="49"/>
  <c r="AA11" i="49" s="1"/>
  <c r="T31" i="54"/>
  <c r="AA31" i="54" s="1"/>
  <c r="Y31" i="54"/>
  <c r="T32" i="57"/>
  <c r="AA32" i="57" s="1"/>
  <c r="Y32" i="57"/>
  <c r="T19" i="56"/>
  <c r="AA19" i="56" s="1"/>
  <c r="T23" i="47"/>
  <c r="AA23" i="47" s="1"/>
  <c r="Y16" i="61"/>
  <c r="T16" i="61"/>
  <c r="AA16" i="61" s="1"/>
  <c r="Y20" i="60"/>
  <c r="T20" i="60"/>
  <c r="AA20" i="60" s="1"/>
  <c r="Y13" i="47"/>
  <c r="T13" i="47"/>
  <c r="AA13" i="47" s="1"/>
  <c r="T23" i="48"/>
  <c r="AA23" i="48" s="1"/>
  <c r="Y23" i="48"/>
  <c r="Y29" i="50"/>
  <c r="T29" i="50"/>
  <c r="AA29" i="50" s="1"/>
  <c r="T12" i="52"/>
  <c r="AA12" i="52" s="1"/>
  <c r="Y12" i="52"/>
  <c r="T17" i="52"/>
  <c r="AA17" i="52" s="1"/>
  <c r="Y17" i="52"/>
  <c r="Y10" i="48"/>
  <c r="T10" i="48"/>
  <c r="AA10" i="48" s="1"/>
  <c r="T20" i="61"/>
  <c r="AA20" i="61" s="1"/>
  <c r="Y20" i="61"/>
  <c r="Q16" i="29"/>
  <c r="X16" i="29" s="1"/>
  <c r="V16" i="29"/>
  <c r="Y6" i="59"/>
  <c r="T6" i="59"/>
  <c r="AA6" i="59" s="1"/>
  <c r="T28" i="61"/>
  <c r="AA28" i="61" s="1"/>
  <c r="Y28" i="61"/>
  <c r="T15" i="50"/>
  <c r="AA15" i="50" s="1"/>
  <c r="Y15" i="50"/>
  <c r="Y21" i="53"/>
  <c r="T21" i="53"/>
  <c r="AA21" i="53" s="1"/>
  <c r="V20" i="29"/>
  <c r="Q20" i="29"/>
  <c r="X20" i="29" s="1"/>
  <c r="T28" i="50"/>
  <c r="AA28" i="50" s="1"/>
  <c r="Y28" i="50"/>
  <c r="T9" i="52"/>
  <c r="AA9" i="52" s="1"/>
  <c r="Y9" i="52"/>
  <c r="Y11" i="46"/>
  <c r="T11" i="46"/>
  <c r="AA11" i="46" s="1"/>
  <c r="Y9" i="53"/>
  <c r="T9" i="53"/>
  <c r="AA9" i="53" s="1"/>
  <c r="T19" i="48"/>
  <c r="AA19" i="48" s="1"/>
  <c r="Y19" i="48"/>
  <c r="T14" i="53"/>
  <c r="AA14" i="53" s="1"/>
  <c r="Y14" i="53"/>
  <c r="Y3" i="58"/>
  <c r="T25" i="58"/>
  <c r="AA25" i="58" s="1"/>
  <c r="T31" i="47"/>
  <c r="AA31" i="47" s="1"/>
  <c r="T12" i="61"/>
  <c r="AA12" i="61" s="1"/>
  <c r="Y12" i="61"/>
  <c r="T18" i="48"/>
  <c r="AA18" i="48" s="1"/>
  <c r="Y18" i="48"/>
  <c r="T31" i="49"/>
  <c r="AA31" i="49" s="1"/>
  <c r="Y31" i="49"/>
  <c r="T20" i="52"/>
  <c r="AA20" i="52" s="1"/>
  <c r="Y20" i="52"/>
  <c r="Y5" i="55"/>
  <c r="T5" i="55"/>
  <c r="AA5" i="55" s="1"/>
  <c r="T33" i="58"/>
  <c r="AA33" i="58" s="1"/>
  <c r="Y33" i="58"/>
  <c r="T30" i="58"/>
  <c r="AA30" i="58" s="1"/>
  <c r="Y30" i="58"/>
  <c r="T14" i="51"/>
  <c r="AA14" i="51" s="1"/>
  <c r="Y14" i="51"/>
  <c r="Y28" i="62"/>
  <c r="Y11" i="50"/>
  <c r="T33" i="48"/>
  <c r="AA33" i="48" s="1"/>
  <c r="Y33" i="48"/>
  <c r="T20" i="51"/>
  <c r="AA20" i="51" s="1"/>
  <c r="Y20" i="51"/>
  <c r="T20" i="53"/>
  <c r="AA20" i="53" s="1"/>
  <c r="Y20" i="53"/>
  <c r="T7" i="53"/>
  <c r="AA7" i="53" s="1"/>
  <c r="Y7" i="53"/>
  <c r="T23" i="45"/>
  <c r="AA23" i="45" s="1"/>
  <c r="Y23" i="45"/>
  <c r="Y33" i="47"/>
  <c r="T33" i="47"/>
  <c r="AA33" i="47" s="1"/>
  <c r="Q28" i="29"/>
  <c r="X28" i="29" s="1"/>
  <c r="V28" i="29"/>
  <c r="Y27" i="48"/>
  <c r="T27" i="48"/>
  <c r="AA27" i="48" s="1"/>
  <c r="T24" i="44"/>
  <c r="AA24" i="44" s="1"/>
  <c r="Y24" i="44"/>
  <c r="T30" i="62"/>
  <c r="AA30" i="62" s="1"/>
  <c r="Y30" i="62"/>
  <c r="Y3" i="55"/>
  <c r="T3" i="55"/>
  <c r="AA3" i="55" s="1"/>
  <c r="T7" i="57"/>
  <c r="AA7" i="57" s="1"/>
  <c r="Y7" i="57"/>
  <c r="Q18" i="29"/>
  <c r="X18" i="29" s="1"/>
  <c r="V18" i="29"/>
  <c r="T32" i="51"/>
  <c r="AA32" i="51" s="1"/>
  <c r="Y32" i="51"/>
  <c r="Y24" i="53"/>
  <c r="T24" i="53"/>
  <c r="AA24" i="53" s="1"/>
  <c r="T8" i="54"/>
  <c r="AA8" i="54" s="1"/>
  <c r="Y8" i="54"/>
  <c r="T13" i="51"/>
  <c r="AA13" i="51" s="1"/>
  <c r="Y13" i="51"/>
  <c r="T32" i="47"/>
  <c r="AA32" i="47" s="1"/>
  <c r="Y32" i="47"/>
  <c r="T29" i="62"/>
  <c r="AA29" i="62" s="1"/>
  <c r="Y29" i="62"/>
  <c r="T26" i="56"/>
  <c r="AA26" i="56" s="1"/>
  <c r="Y26" i="56"/>
  <c r="Y26" i="46"/>
  <c r="T26" i="46"/>
  <c r="AA26" i="46" s="1"/>
  <c r="T18" i="61"/>
  <c r="AA18" i="61" s="1"/>
  <c r="Y18" i="61"/>
  <c r="Q29" i="29"/>
  <c r="X29" i="29" s="1"/>
  <c r="V29" i="29"/>
  <c r="T23" i="46"/>
  <c r="AA23" i="46" s="1"/>
  <c r="Y23" i="46"/>
  <c r="Y7" i="51"/>
  <c r="T7" i="51"/>
  <c r="AA7" i="51" s="1"/>
  <c r="T27" i="46"/>
  <c r="AA27" i="46" s="1"/>
  <c r="Y27" i="46"/>
  <c r="T14" i="59"/>
  <c r="AA14" i="59" s="1"/>
  <c r="Y14" i="59"/>
  <c r="Y4" i="46"/>
  <c r="T4" i="46"/>
  <c r="AA4" i="46" s="1"/>
  <c r="T8" i="61"/>
  <c r="AA8" i="61" s="1"/>
  <c r="Y8" i="61"/>
  <c r="Y28" i="44"/>
  <c r="T28" i="44"/>
  <c r="AA28" i="44" s="1"/>
  <c r="Y25" i="60"/>
  <c r="T25" i="60"/>
  <c r="AA25" i="60" s="1"/>
  <c r="V9" i="29"/>
  <c r="Q9" i="29"/>
  <c r="X9" i="29" s="1"/>
  <c r="T19" i="46"/>
  <c r="AA19" i="46" s="1"/>
  <c r="Y19" i="46"/>
  <c r="Z36" i="58"/>
  <c r="T8" i="58"/>
  <c r="AA8" i="58" s="1"/>
  <c r="Y8" i="58"/>
  <c r="Y32" i="52"/>
  <c r="T32" i="52"/>
  <c r="AA32" i="52" s="1"/>
  <c r="T32" i="45"/>
  <c r="AA32" i="45" s="1"/>
  <c r="Y32" i="45"/>
  <c r="T21" i="46"/>
  <c r="AA21" i="46" s="1"/>
  <c r="Y21" i="46"/>
  <c r="T6" i="60"/>
  <c r="AA6" i="60" s="1"/>
  <c r="Y6" i="60"/>
  <c r="Q11" i="29"/>
  <c r="X11" i="29" s="1"/>
  <c r="V11" i="29"/>
  <c r="Y9" i="51"/>
  <c r="T9" i="51"/>
  <c r="AA9" i="51" s="1"/>
  <c r="Y28" i="57"/>
  <c r="T28" i="57"/>
  <c r="AA28" i="57" s="1"/>
  <c r="Y28" i="58"/>
  <c r="T28" i="58"/>
  <c r="AA28" i="58" s="1"/>
  <c r="T9" i="58"/>
  <c r="AA9" i="58" s="1"/>
  <c r="Y9" i="58"/>
  <c r="T33" i="59"/>
  <c r="AA33" i="59" s="1"/>
  <c r="Y33" i="59"/>
  <c r="Y13" i="59"/>
  <c r="T13" i="59"/>
  <c r="AA13" i="59" s="1"/>
  <c r="Q14" i="29"/>
  <c r="X14" i="29" s="1"/>
  <c r="V14" i="29"/>
  <c r="Q22" i="29"/>
  <c r="X22" i="29" s="1"/>
  <c r="V22" i="29"/>
  <c r="T32" i="53"/>
  <c r="AA32" i="53" s="1"/>
  <c r="Y32" i="53"/>
  <c r="T16" i="54"/>
  <c r="AA16" i="54" s="1"/>
  <c r="Y16" i="54"/>
  <c r="T32" i="49"/>
  <c r="AA32" i="49" s="1"/>
  <c r="Y32" i="49"/>
  <c r="T9" i="60"/>
  <c r="AA9" i="60" s="1"/>
  <c r="Y9" i="60"/>
  <c r="T3" i="46"/>
  <c r="AA3" i="46" s="1"/>
  <c r="Y3" i="46"/>
  <c r="W37" i="29"/>
  <c r="T20" i="50"/>
  <c r="AA20" i="50" s="1"/>
  <c r="Y19" i="61"/>
  <c r="T19" i="61"/>
  <c r="AA19" i="61" s="1"/>
  <c r="T19" i="58"/>
  <c r="AA19" i="58" s="1"/>
  <c r="Y19" i="58"/>
  <c r="T27" i="62"/>
  <c r="R36" i="62"/>
  <c r="T25" i="46"/>
  <c r="AA25" i="46" s="1"/>
  <c r="Y25" i="46"/>
  <c r="T24" i="45"/>
  <c r="AA24" i="45" s="1"/>
  <c r="Y24" i="45"/>
  <c r="Y10" i="51"/>
  <c r="T10" i="51"/>
  <c r="AA10" i="51" s="1"/>
  <c r="T19" i="50"/>
  <c r="AA19" i="50" s="1"/>
  <c r="Y19" i="50"/>
  <c r="T10" i="50"/>
  <c r="AA10" i="50" s="1"/>
  <c r="Y10" i="50"/>
  <c r="Y25" i="51"/>
  <c r="T25" i="51"/>
  <c r="AA25" i="51" s="1"/>
  <c r="T33" i="52"/>
  <c r="AA33" i="52" s="1"/>
  <c r="Y33" i="52"/>
  <c r="Y25" i="45"/>
  <c r="T25" i="45"/>
  <c r="AA25" i="45" s="1"/>
  <c r="Y11" i="51"/>
  <c r="T11" i="51"/>
  <c r="AA11" i="51" s="1"/>
  <c r="T4" i="55"/>
  <c r="AA4" i="55" s="1"/>
  <c r="Y4" i="55"/>
  <c r="Y17" i="59"/>
  <c r="T17" i="59"/>
  <c r="AA17" i="59" s="1"/>
  <c r="T6" i="44"/>
  <c r="AA6" i="44" s="1"/>
  <c r="Y6" i="44"/>
  <c r="Y11" i="45"/>
  <c r="T11" i="45"/>
  <c r="AA11" i="45" s="1"/>
  <c r="T28" i="46"/>
  <c r="AA28" i="46" s="1"/>
  <c r="Y28" i="46"/>
  <c r="Y3" i="47"/>
  <c r="T3" i="47"/>
  <c r="AA3" i="47" s="1"/>
  <c r="T26" i="48"/>
  <c r="AA26" i="48" s="1"/>
  <c r="Y26" i="48"/>
  <c r="T5" i="58"/>
  <c r="AA5" i="58" s="1"/>
  <c r="Y5" i="58"/>
  <c r="T17" i="60"/>
  <c r="AA17" i="60" s="1"/>
  <c r="Y17" i="60"/>
  <c r="Z36" i="60"/>
  <c r="H45" i="22"/>
  <c r="H46" i="22" s="1"/>
  <c r="H47" i="22" s="1"/>
  <c r="D45" i="22"/>
  <c r="D46" i="22" s="1"/>
  <c r="D47" i="22" s="1"/>
  <c r="U45" i="22"/>
  <c r="U46" i="22" s="1"/>
  <c r="E45" i="22"/>
  <c r="E46" i="22" s="1"/>
  <c r="E47" i="22" s="1"/>
  <c r="J45" i="22"/>
  <c r="J46" i="22" s="1"/>
  <c r="J47" i="22" s="1"/>
  <c r="AP44" i="22"/>
  <c r="L45" i="22"/>
  <c r="L46" i="22" s="1"/>
  <c r="G45" i="22"/>
  <c r="G46" i="22" s="1"/>
  <c r="G47" i="22" s="1"/>
  <c r="P45" i="22"/>
  <c r="P46" i="22" s="1"/>
  <c r="R45" i="22"/>
  <c r="R46" i="22" s="1"/>
  <c r="R47" i="22" s="1"/>
  <c r="X45" i="22"/>
  <c r="X46" i="22" s="1"/>
  <c r="N45" i="22"/>
  <c r="N46" i="22" s="1"/>
  <c r="N47" i="22" s="1"/>
  <c r="W45" i="22"/>
  <c r="W46" i="22" s="1"/>
  <c r="W47" i="22" s="1"/>
  <c r="AC45" i="22"/>
  <c r="AC46" i="22" s="1"/>
  <c r="AC47" i="22" s="1"/>
  <c r="T45" i="22"/>
  <c r="T46" i="22" s="1"/>
  <c r="T47" i="22" s="1"/>
  <c r="Y45" i="22"/>
  <c r="Y46" i="22" s="1"/>
  <c r="Y47" i="22" s="1"/>
  <c r="AH45" i="22"/>
  <c r="AH46" i="22" s="1"/>
  <c r="AH47" i="22" s="1"/>
  <c r="V45" i="22"/>
  <c r="V46" i="22" s="1"/>
  <c r="V47" i="22" s="1"/>
  <c r="AF45" i="22"/>
  <c r="AF46" i="22" s="1"/>
  <c r="AF47" i="22" s="1"/>
  <c r="Z45" i="22"/>
  <c r="Z46" i="22" s="1"/>
  <c r="Z47" i="22" s="1"/>
  <c r="C45" i="22"/>
  <c r="C46" i="22" s="1"/>
  <c r="C47" i="22" s="1"/>
  <c r="K45" i="22"/>
  <c r="K46" i="22" s="1"/>
  <c r="K47" i="22" s="1"/>
  <c r="I45" i="22"/>
  <c r="I46" i="22" s="1"/>
  <c r="I47" i="22" s="1"/>
  <c r="M45" i="22"/>
  <c r="M46" i="22" s="1"/>
  <c r="M47" i="22" s="1"/>
  <c r="Q45" i="22"/>
  <c r="Q46" i="22" s="1"/>
  <c r="Q47" i="22" s="1"/>
  <c r="F45" i="22"/>
  <c r="F46" i="22" s="1"/>
  <c r="F47" i="22" s="1"/>
  <c r="AE45" i="22"/>
  <c r="AE46" i="22" s="1"/>
  <c r="AE47" i="22" s="1"/>
  <c r="S45" i="22"/>
  <c r="S46" i="22" s="1"/>
  <c r="S47" i="22" s="1"/>
  <c r="AA45" i="22"/>
  <c r="AA46" i="22" s="1"/>
  <c r="AA47" i="22" s="1"/>
  <c r="B45" i="22"/>
  <c r="AG45" i="22"/>
  <c r="AG46" i="22" s="1"/>
  <c r="AG47" i="22" s="1"/>
  <c r="O45" i="22"/>
  <c r="O46" i="22" s="1"/>
  <c r="O47" i="22" s="1"/>
  <c r="AB45" i="22"/>
  <c r="AB46" i="22" s="1"/>
  <c r="AB47" i="22" s="1"/>
  <c r="AD45" i="22"/>
  <c r="AD46" i="22" s="1"/>
  <c r="AD47" i="22" s="1"/>
  <c r="P53" i="22"/>
  <c r="P58" i="22"/>
  <c r="P59" i="22" s="1"/>
  <c r="X53" i="22"/>
  <c r="X58" i="22"/>
  <c r="X59" i="22" s="1"/>
  <c r="AL50" i="22"/>
  <c r="B52" i="22"/>
  <c r="AK52" i="22" s="1"/>
  <c r="AK53" i="22" s="1"/>
  <c r="Y25" i="61"/>
  <c r="T25" i="61"/>
  <c r="AA25" i="61" s="1"/>
  <c r="R36" i="61"/>
  <c r="Y3" i="61"/>
  <c r="T3" i="61"/>
  <c r="T28" i="45"/>
  <c r="AA28" i="45" s="1"/>
  <c r="Y28" i="45"/>
  <c r="T20" i="46"/>
  <c r="AA20" i="46" s="1"/>
  <c r="Y20" i="46"/>
  <c r="T4" i="51"/>
  <c r="AA4" i="51" s="1"/>
  <c r="Y4" i="51"/>
  <c r="T4" i="53"/>
  <c r="Y4" i="53"/>
  <c r="R36" i="53"/>
  <c r="T22" i="58"/>
  <c r="AA22" i="58" s="1"/>
  <c r="Y22" i="58"/>
  <c r="T14" i="58"/>
  <c r="AA14" i="58" s="1"/>
  <c r="Y14" i="58"/>
  <c r="Y27" i="45"/>
  <c r="T27" i="45"/>
  <c r="AA27" i="45" s="1"/>
  <c r="Y26" i="45"/>
  <c r="T26" i="45"/>
  <c r="AA26" i="45" s="1"/>
  <c r="Y9" i="45"/>
  <c r="T9" i="45"/>
  <c r="AA9" i="45" s="1"/>
  <c r="T12" i="47"/>
  <c r="AA12" i="47" s="1"/>
  <c r="Y12" i="47"/>
  <c r="T4" i="49"/>
  <c r="Y4" i="49"/>
  <c r="R36" i="49"/>
  <c r="Y17" i="50"/>
  <c r="T17" i="50"/>
  <c r="AA17" i="50" s="1"/>
  <c r="T13" i="50"/>
  <c r="AA13" i="50" s="1"/>
  <c r="Y13" i="50"/>
  <c r="T12" i="50"/>
  <c r="AA12" i="50" s="1"/>
  <c r="Y12" i="50"/>
  <c r="T19" i="57"/>
  <c r="AA19" i="57" s="1"/>
  <c r="Y19" i="57"/>
  <c r="T9" i="57"/>
  <c r="Y9" i="57"/>
  <c r="R36" i="57"/>
  <c r="T21" i="58"/>
  <c r="AA21" i="58" s="1"/>
  <c r="Y21" i="58"/>
  <c r="Y12" i="58"/>
  <c r="T12" i="58"/>
  <c r="AA12" i="58" s="1"/>
  <c r="T6" i="58"/>
  <c r="AA6" i="58" s="1"/>
  <c r="R36" i="58"/>
  <c r="Y6" i="58"/>
  <c r="T31" i="59"/>
  <c r="AA31" i="59" s="1"/>
  <c r="Y31" i="59"/>
  <c r="T11" i="59"/>
  <c r="AA11" i="59" s="1"/>
  <c r="Y11" i="59"/>
  <c r="R36" i="59"/>
  <c r="AA3" i="58"/>
  <c r="O37" i="29"/>
  <c r="Q5" i="29"/>
  <c r="V5" i="29"/>
  <c r="Y7" i="47"/>
  <c r="R36" i="47"/>
  <c r="T7" i="47"/>
  <c r="AA7" i="47" s="1"/>
  <c r="T5" i="48"/>
  <c r="AA5" i="48" s="1"/>
  <c r="Y5" i="48"/>
  <c r="T4" i="48"/>
  <c r="Y4" i="48"/>
  <c r="R36" i="48"/>
  <c r="T7" i="50"/>
  <c r="R36" i="50"/>
  <c r="Y7" i="50"/>
  <c r="T33" i="51"/>
  <c r="AA33" i="51" s="1"/>
  <c r="Y33" i="51"/>
  <c r="Y29" i="51"/>
  <c r="T29" i="51"/>
  <c r="AA29" i="51" s="1"/>
  <c r="T21" i="51"/>
  <c r="AA21" i="51" s="1"/>
  <c r="Y21" i="51"/>
  <c r="T24" i="52"/>
  <c r="AA24" i="52" s="1"/>
  <c r="Y24" i="52"/>
  <c r="Z36" i="44"/>
  <c r="Z36" i="51"/>
  <c r="Z36" i="52"/>
  <c r="Z36" i="54"/>
  <c r="Z36" i="55"/>
  <c r="Z36" i="56"/>
  <c r="T16" i="49"/>
  <c r="AA16" i="49" s="1"/>
  <c r="Y16" i="49"/>
  <c r="T10" i="60"/>
  <c r="Y10" i="60"/>
  <c r="R36" i="60"/>
  <c r="T14" i="60"/>
  <c r="AA14" i="60" s="1"/>
  <c r="Y14" i="60"/>
  <c r="T16" i="60"/>
  <c r="AA16" i="60" s="1"/>
  <c r="Y16" i="60"/>
  <c r="T18" i="60"/>
  <c r="AA18" i="60" s="1"/>
  <c r="Y18" i="60"/>
  <c r="Y22" i="60"/>
  <c r="T22" i="60"/>
  <c r="AA22" i="60" s="1"/>
  <c r="Y24" i="60"/>
  <c r="T24" i="60"/>
  <c r="AA24" i="60" s="1"/>
  <c r="AA5" i="56"/>
  <c r="AA10" i="59"/>
  <c r="T4" i="61"/>
  <c r="AA4" i="61" s="1"/>
  <c r="Y4" i="61"/>
  <c r="T22" i="44"/>
  <c r="AA22" i="44" s="1"/>
  <c r="Y22" i="44"/>
  <c r="Y17" i="44"/>
  <c r="T17" i="44"/>
  <c r="AA17" i="44" s="1"/>
  <c r="T13" i="44"/>
  <c r="AA13" i="44" s="1"/>
  <c r="Y13" i="44"/>
  <c r="T10" i="44"/>
  <c r="AA10" i="44" s="1"/>
  <c r="Y10" i="44"/>
  <c r="T18" i="46"/>
  <c r="AA18" i="46" s="1"/>
  <c r="Y18" i="46"/>
  <c r="T13" i="46"/>
  <c r="AA13" i="46" s="1"/>
  <c r="Y13" i="46"/>
  <c r="T12" i="46"/>
  <c r="AA12" i="46" s="1"/>
  <c r="Y12" i="46"/>
  <c r="T9" i="46"/>
  <c r="AA9" i="46" s="1"/>
  <c r="Y9" i="46"/>
  <c r="T5" i="46"/>
  <c r="Y5" i="46"/>
  <c r="R36" i="46"/>
  <c r="Y8" i="48"/>
  <c r="T8" i="48"/>
  <c r="AA8" i="48" s="1"/>
  <c r="T24" i="51"/>
  <c r="AA24" i="51" s="1"/>
  <c r="Y24" i="51"/>
  <c r="Y3" i="51"/>
  <c r="T3" i="51"/>
  <c r="R36" i="51"/>
  <c r="T25" i="52"/>
  <c r="AA25" i="52" s="1"/>
  <c r="Y25" i="52"/>
  <c r="Y21" i="52"/>
  <c r="T21" i="52"/>
  <c r="AA21" i="52" s="1"/>
  <c r="R36" i="52"/>
  <c r="T33" i="53"/>
  <c r="AA33" i="53" s="1"/>
  <c r="Y33" i="53"/>
  <c r="Y29" i="53"/>
  <c r="T29" i="53"/>
  <c r="AA29" i="53" s="1"/>
  <c r="T20" i="54"/>
  <c r="AA20" i="54" s="1"/>
  <c r="Y20" i="54"/>
  <c r="Y17" i="54"/>
  <c r="T17" i="54"/>
  <c r="AA17" i="54" s="1"/>
  <c r="T13" i="54"/>
  <c r="AA13" i="54" s="1"/>
  <c r="Y13" i="54"/>
  <c r="T12" i="54"/>
  <c r="AA12" i="54" s="1"/>
  <c r="Y12" i="54"/>
  <c r="Y9" i="54"/>
  <c r="T9" i="54"/>
  <c r="R36" i="54"/>
  <c r="T15" i="55"/>
  <c r="AA15" i="55" s="1"/>
  <c r="Y15" i="55"/>
  <c r="T9" i="55"/>
  <c r="R36" i="55"/>
  <c r="Y9" i="55"/>
  <c r="Y27" i="56"/>
  <c r="T27" i="56"/>
  <c r="AA27" i="56" s="1"/>
  <c r="T22" i="56"/>
  <c r="AA22" i="56" s="1"/>
  <c r="Y22" i="56"/>
  <c r="Y15" i="56"/>
  <c r="T15" i="56"/>
  <c r="AA15" i="56" s="1"/>
  <c r="T6" i="56"/>
  <c r="AA6" i="56" s="1"/>
  <c r="Y6" i="56"/>
  <c r="R36" i="56"/>
  <c r="Y24" i="57"/>
  <c r="T24" i="57"/>
  <c r="AA24" i="57" s="1"/>
  <c r="Z36" i="61"/>
  <c r="Z36" i="45"/>
  <c r="Z36" i="57"/>
  <c r="Z36" i="59"/>
  <c r="Z36" i="46"/>
  <c r="Z36" i="47"/>
  <c r="Z36" i="48"/>
  <c r="Z36" i="50"/>
  <c r="Z36" i="53"/>
  <c r="T30" i="45"/>
  <c r="Y30" i="45"/>
  <c r="R36" i="45"/>
  <c r="T18" i="44"/>
  <c r="R36" i="44"/>
  <c r="Y18" i="44"/>
  <c r="AK51" i="22" l="1"/>
  <c r="Y36" i="62"/>
  <c r="Y36" i="49"/>
  <c r="Y36" i="56"/>
  <c r="T36" i="47"/>
  <c r="Y36" i="61"/>
  <c r="V37" i="29"/>
  <c r="Y36" i="58"/>
  <c r="Y36" i="52"/>
  <c r="Y36" i="59"/>
  <c r="Y36" i="55"/>
  <c r="Y36" i="47"/>
  <c r="AA27" i="62"/>
  <c r="AA36" i="62" s="1"/>
  <c r="T36" i="62"/>
  <c r="Y36" i="44"/>
  <c r="Y36" i="45"/>
  <c r="AA36" i="52"/>
  <c r="T36" i="58"/>
  <c r="T36" i="59"/>
  <c r="Y36" i="50"/>
  <c r="Y36" i="48"/>
  <c r="AK45" i="22"/>
  <c r="B46" i="22"/>
  <c r="X47" i="22"/>
  <c r="X55" i="22"/>
  <c r="X56" i="22" s="1"/>
  <c r="L47" i="22"/>
  <c r="L55" i="22"/>
  <c r="L56" i="22" s="1"/>
  <c r="U47" i="22"/>
  <c r="U55" i="22"/>
  <c r="U56" i="22" s="1"/>
  <c r="B53" i="22"/>
  <c r="P47" i="22"/>
  <c r="P55" i="22"/>
  <c r="P56" i="22" s="1"/>
  <c r="T36" i="55"/>
  <c r="AA9" i="55"/>
  <c r="AA36" i="55" s="1"/>
  <c r="AA9" i="54"/>
  <c r="AA36" i="54" s="1"/>
  <c r="T36" i="54"/>
  <c r="AA3" i="51"/>
  <c r="AA36" i="51" s="1"/>
  <c r="T36" i="51"/>
  <c r="AA5" i="46"/>
  <c r="AA36" i="46" s="1"/>
  <c r="T36" i="46"/>
  <c r="AA10" i="60"/>
  <c r="AA36" i="60" s="1"/>
  <c r="T36" i="60"/>
  <c r="AA7" i="50"/>
  <c r="AA36" i="50" s="1"/>
  <c r="T36" i="50"/>
  <c r="Q37" i="29"/>
  <c r="X5" i="29"/>
  <c r="X37" i="29" s="1"/>
  <c r="AA9" i="57"/>
  <c r="AA36" i="57" s="1"/>
  <c r="T36" i="57"/>
  <c r="T36" i="48"/>
  <c r="AA4" i="48"/>
  <c r="AA36" i="48" s="1"/>
  <c r="AA4" i="49"/>
  <c r="AA36" i="49" s="1"/>
  <c r="T36" i="49"/>
  <c r="AA4" i="53"/>
  <c r="AA36" i="53" s="1"/>
  <c r="T36" i="53"/>
  <c r="AA3" i="61"/>
  <c r="AA36" i="61" s="1"/>
  <c r="T36" i="61"/>
  <c r="T36" i="56"/>
  <c r="Y36" i="53"/>
  <c r="T36" i="52"/>
  <c r="Y36" i="54"/>
  <c r="Y36" i="51"/>
  <c r="AA36" i="47"/>
  <c r="Y36" i="46"/>
  <c r="AA36" i="59"/>
  <c r="AA36" i="56"/>
  <c r="Y36" i="60"/>
  <c r="AA36" i="58"/>
  <c r="Y36" i="57"/>
  <c r="T36" i="44"/>
  <c r="AA18" i="44"/>
  <c r="AA36" i="44" s="1"/>
  <c r="AA30" i="45"/>
  <c r="AA36" i="45" s="1"/>
  <c r="T36" i="45"/>
  <c r="AK46" i="22" l="1"/>
  <c r="AK47" i="22" s="1"/>
  <c r="B47" i="22"/>
</calcChain>
</file>

<file path=xl/sharedStrings.xml><?xml version="1.0" encoding="utf-8"?>
<sst xmlns="http://schemas.openxmlformats.org/spreadsheetml/2006/main" count="1449" uniqueCount="131">
  <si>
    <t>IGASAMEX BAJIO, S. DE R.L. DE C.V.</t>
  </si>
  <si>
    <t>CALCULO DEL CONSUMO POR USUARIO</t>
  </si>
  <si>
    <t>BOSQUES DE ALISOS 47-A  5O PISO, COL. BOSQUES DE LAS LOMAS</t>
  </si>
  <si>
    <t>C.P. 05120, MEXICO, D.F.</t>
  </si>
  <si>
    <t>Fecha</t>
  </si>
  <si>
    <t>Facturación PGPB</t>
  </si>
  <si>
    <t>Usuarios</t>
  </si>
  <si>
    <t>TOTAL</t>
  </si>
  <si>
    <t>INTERCONEXIÓN</t>
  </si>
  <si>
    <t>Sub Total</t>
  </si>
  <si>
    <t>Porcentaje</t>
  </si>
  <si>
    <t>Balanceo</t>
  </si>
  <si>
    <t>m3</t>
  </si>
  <si>
    <t>Medición de la Primera Quincena</t>
  </si>
  <si>
    <t>Medición de la Segunda Quincena</t>
  </si>
  <si>
    <t>Variación Interconexión vs</t>
  </si>
  <si>
    <t>PGPB</t>
  </si>
  <si>
    <t>Sistema</t>
  </si>
  <si>
    <t xml:space="preserve">% Ajuste </t>
  </si>
  <si>
    <t>Hora de Corte</t>
  </si>
  <si>
    <t>Factor de Corrección</t>
  </si>
  <si>
    <t>No. Cliente</t>
  </si>
  <si>
    <t>Hora</t>
  </si>
  <si>
    <t>Año</t>
  </si>
  <si>
    <t>Mes</t>
  </si>
  <si>
    <t>Pulsos Corregidos</t>
  </si>
  <si>
    <t>Día</t>
  </si>
  <si>
    <t>Volumen Corregido
[ M3 ]</t>
  </si>
  <si>
    <t>Volumen No Corregido
[ M3 ]</t>
  </si>
  <si>
    <t>Pulsos No Corregidos</t>
  </si>
  <si>
    <t>Volumen No Corregido en Condición de Falla</t>
  </si>
  <si>
    <t>Pulsos No Corregidos en Condición de Falla</t>
  </si>
  <si>
    <t>Presion Promedio Ponderado
[ Psi ]</t>
  </si>
  <si>
    <t>Temperatura Promedio Ponderado
[ °C ]</t>
  </si>
  <si>
    <t>Caudal de Pico
[ m³/hora ]</t>
  </si>
  <si>
    <t>Volumen Diario
[ m3 ]</t>
  </si>
  <si>
    <t>día</t>
  </si>
  <si>
    <t>Poder Calorifico
[ Kcal/m3 ]</t>
  </si>
  <si>
    <t>Poder Calorifico
[ KJoul/m3 ]</t>
  </si>
  <si>
    <t>Poder Calorifico
[ BTU/CFT ]</t>
  </si>
  <si>
    <t>Volumen Consumido
[ m3 ]</t>
  </si>
  <si>
    <t>Volumen Consumido
[ cft3 ]</t>
  </si>
  <si>
    <t>Energía Consumida
[ Gcal ]</t>
  </si>
  <si>
    <t>Energía Consumida
[ GJoul ]</t>
  </si>
  <si>
    <t>Energía Consumida
[ MMBTU ]</t>
  </si>
  <si>
    <t>días</t>
  </si>
  <si>
    <t>Máximo</t>
  </si>
  <si>
    <t>Promedio</t>
  </si>
  <si>
    <t>cft</t>
  </si>
  <si>
    <t>Kcal/m3</t>
  </si>
  <si>
    <t xml:space="preserve">KJoul/m3 </t>
  </si>
  <si>
    <t>BTU/CFT</t>
  </si>
  <si>
    <t>total</t>
  </si>
  <si>
    <t>Mínimo</t>
  </si>
  <si>
    <t>cft3</t>
  </si>
  <si>
    <t>Gcal</t>
  </si>
  <si>
    <t>GJoul</t>
  </si>
  <si>
    <t xml:space="preserve">MMBTU </t>
  </si>
  <si>
    <t>Psi</t>
  </si>
  <si>
    <t xml:space="preserve"> °C</t>
  </si>
  <si>
    <t>Tolerancia</t>
  </si>
  <si>
    <t>max</t>
  </si>
  <si>
    <t>min</t>
  </si>
  <si>
    <t>Modificado:</t>
  </si>
  <si>
    <t>Emilio Pijoán</t>
  </si>
  <si>
    <t>Fecha:</t>
  </si>
  <si>
    <t xml:space="preserve">Tiempo </t>
  </si>
  <si>
    <t>Temperatura
[ °C ]</t>
  </si>
  <si>
    <t>Energía MJ/m3</t>
  </si>
  <si>
    <t>Batería</t>
  </si>
  <si>
    <t>Mcft</t>
  </si>
  <si>
    <t>Km3</t>
  </si>
  <si>
    <t>Kpa</t>
  </si>
  <si>
    <t>Presión Promedio
[ Kpa ]</t>
  </si>
  <si>
    <t>Consumo diario
[ Km3 ]</t>
  </si>
  <si>
    <t>Bullhorns</t>
  </si>
  <si>
    <t>Clave</t>
  </si>
  <si>
    <t>Volumen Acumulado
 BullHorn</t>
  </si>
  <si>
    <t>Volumen Acumulado
 Micro Corrector</t>
  </si>
  <si>
    <t>Diferencia sincronización</t>
  </si>
  <si>
    <t>Volumen diario Bullhorn</t>
  </si>
  <si>
    <t>Volumen diario Micro</t>
  </si>
  <si>
    <t>Diferencia Medición</t>
  </si>
  <si>
    <t>% Error diario</t>
  </si>
  <si>
    <t>Días transmitidos</t>
  </si>
  <si>
    <t>Días NO transmitidos</t>
  </si>
  <si>
    <t>error mensual</t>
  </si>
  <si>
    <t>Tolerancia sinconización</t>
  </si>
  <si>
    <t>Tolerancia Volumen diario</t>
  </si>
  <si>
    <t>Volumen Diario
 BullHorn</t>
  </si>
  <si>
    <t>Volumen Diario
 Micro Corrector</t>
  </si>
  <si>
    <t>Diferencia Volumen</t>
  </si>
  <si>
    <t>Error</t>
  </si>
  <si>
    <t>Cliente 20</t>
  </si>
  <si>
    <t>Cliente 21</t>
  </si>
  <si>
    <t>Cliente 22</t>
  </si>
  <si>
    <t>Cliente 23</t>
  </si>
  <si>
    <t>Cliente 24</t>
  </si>
  <si>
    <t>Cliente 25</t>
  </si>
  <si>
    <t>Cliente 26</t>
  </si>
  <si>
    <t>Cliente 27</t>
  </si>
  <si>
    <t>Cliente 28</t>
  </si>
  <si>
    <t>Cliente 29</t>
  </si>
  <si>
    <t>Cliente 30</t>
  </si>
  <si>
    <t>Cliente 31</t>
  </si>
  <si>
    <t>Cliente 32</t>
  </si>
  <si>
    <t>Cliente 33</t>
  </si>
  <si>
    <t>Cliente 34</t>
  </si>
  <si>
    <t>Cliente 35</t>
  </si>
  <si>
    <t>OMM</t>
  </si>
  <si>
    <t>Sistema Tizayuca</t>
  </si>
  <si>
    <t>VALCHEM</t>
  </si>
  <si>
    <t>ROMATEX</t>
  </si>
  <si>
    <t>PROESA</t>
  </si>
  <si>
    <t>TOTIS</t>
  </si>
  <si>
    <t>PROTEXSA</t>
  </si>
  <si>
    <t>VUVA</t>
  </si>
  <si>
    <t>QUIMICA NOBLEZA</t>
  </si>
  <si>
    <t>INDUSTRIAL DE ESPUMAS</t>
  </si>
  <si>
    <t>Textiles y Acabados Mexico</t>
  </si>
  <si>
    <t>PRUP</t>
  </si>
  <si>
    <t>MEXCOAT</t>
  </si>
  <si>
    <t>PREMEX</t>
  </si>
  <si>
    <t>Comercializadora de Lacteos</t>
  </si>
  <si>
    <t xml:space="preserve">FENO RESINAS, S.A. DE C.V.              </t>
  </si>
  <si>
    <t>TEJIMAQ</t>
  </si>
  <si>
    <t>Moliendas</t>
  </si>
  <si>
    <t>Tecamac Industrial</t>
  </si>
  <si>
    <t>Zinc y Derivados</t>
  </si>
  <si>
    <t>Imperquimia</t>
  </si>
  <si>
    <t>13031-01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</si>
</sst>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0"/>
    <numFmt numFmtId="166" formatCode="#,##0.000000"/>
    <numFmt numFmtId="168" formatCode="_(* #,##0.00_);_(* \(#,##0.00\);_(* &quot;-&quot;??_);_(@_)"/>
    <numFmt numFmtId="176" formatCode="_(* #,##0.00000_);_(* \(#,##0.00000\);_(* &quot;-&quot;??_);_(@_)"/>
    <numFmt numFmtId="177" formatCode="_(* #,##0_);_(* \(#,##0\);_(* &quot;-&quot;??_);_(@_)"/>
    <numFmt numFmtId="178" formatCode="_-* #,##0_-;\-* #,##0_-;_-* &quot;-&quot;??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1"/>
      <name val="Arial"/>
      <family val="2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 style="thin">
        <color indexed="0"/>
      </left>
      <right style="medium">
        <color indexed="0"/>
      </right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5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277">
    <xf numFmtId="0" fontId="0" fillId="0" borderId="0" xfId="0"/>
    <xf numFmtId="0" fontId="0" fillId="4" borderId="0" xfId="0" applyFill="1"/>
    <xf numFmtId="4" fontId="0" fillId="4" borderId="0" xfId="0" applyNumberFormat="1" applyFill="1"/>
    <xf numFmtId="0" fontId="0" fillId="4" borderId="0" xfId="0" applyFill="1" applyAlignment="1">
      <alignment horizontal="center"/>
    </xf>
    <xf numFmtId="10" fontId="7" fillId="4" borderId="6" xfId="2" applyNumberFormat="1" applyFont="1" applyFill="1" applyBorder="1"/>
    <xf numFmtId="10" fontId="7" fillId="4" borderId="0" xfId="2" applyNumberFormat="1" applyFont="1" applyFill="1"/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0" fontId="7" fillId="4" borderId="1" xfId="2" applyNumberFormat="1" applyFont="1" applyFill="1" applyBorder="1"/>
    <xf numFmtId="40" fontId="4" fillId="4" borderId="0" xfId="0" applyNumberFormat="1" applyFont="1" applyFill="1" applyAlignment="1"/>
    <xf numFmtId="40" fontId="0" fillId="4" borderId="0" xfId="0" applyNumberFormat="1" applyFill="1"/>
    <xf numFmtId="40" fontId="4" fillId="4" borderId="0" xfId="0" applyNumberFormat="1" applyFont="1" applyFill="1"/>
    <xf numFmtId="40" fontId="4" fillId="4" borderId="1" xfId="0" applyNumberFormat="1" applyFont="1" applyFill="1" applyBorder="1" applyAlignment="1">
      <alignment horizontal="center" vertical="center"/>
    </xf>
    <xf numFmtId="40" fontId="4" fillId="4" borderId="16" xfId="0" applyNumberFormat="1" applyFont="1" applyFill="1" applyBorder="1" applyAlignment="1"/>
    <xf numFmtId="40" fontId="0" fillId="4" borderId="1" xfId="0" applyNumberFormat="1" applyFill="1" applyBorder="1"/>
    <xf numFmtId="164" fontId="3" fillId="4" borderId="1" xfId="0" applyNumberFormat="1" applyFont="1" applyFill="1" applyBorder="1" applyAlignment="1"/>
    <xf numFmtId="0" fontId="0" fillId="4" borderId="0" xfId="0" applyFill="1" applyAlignment="1"/>
    <xf numFmtId="40" fontId="7" fillId="4" borderId="0" xfId="0" applyNumberFormat="1" applyFont="1" applyFill="1"/>
    <xf numFmtId="40" fontId="4" fillId="5" borderId="1" xfId="0" applyNumberFormat="1" applyFont="1" applyFill="1" applyBorder="1" applyAlignment="1">
      <alignment horizontal="center" vertical="center"/>
    </xf>
    <xf numFmtId="40" fontId="0" fillId="4" borderId="0" xfId="0" applyNumberFormat="1" applyFill="1" applyAlignment="1">
      <alignment horizontal="justify" vertical="center"/>
    </xf>
    <xf numFmtId="40" fontId="4" fillId="4" borderId="16" xfId="0" applyNumberFormat="1" applyFont="1" applyFill="1" applyBorder="1" applyAlignment="1">
      <alignment horizontal="center"/>
    </xf>
    <xf numFmtId="40" fontId="4" fillId="4" borderId="3" xfId="0" applyNumberFormat="1" applyFont="1" applyFill="1" applyBorder="1" applyAlignment="1"/>
    <xf numFmtId="40" fontId="4" fillId="4" borderId="1" xfId="0" applyNumberFormat="1" applyFont="1" applyFill="1" applyBorder="1" applyAlignment="1">
      <alignment horizontal="center"/>
    </xf>
    <xf numFmtId="40" fontId="4" fillId="4" borderId="1" xfId="2" applyNumberFormat="1" applyFont="1" applyFill="1" applyBorder="1" applyAlignment="1">
      <alignment horizontal="center"/>
    </xf>
    <xf numFmtId="10" fontId="0" fillId="4" borderId="1" xfId="2" applyNumberFormat="1" applyFont="1" applyFill="1" applyBorder="1"/>
    <xf numFmtId="168" fontId="0" fillId="4" borderId="0" xfId="1" applyFont="1" applyFill="1"/>
    <xf numFmtId="10" fontId="0" fillId="4" borderId="0" xfId="0" applyNumberFormat="1" applyFill="1"/>
    <xf numFmtId="2" fontId="0" fillId="4" borderId="0" xfId="2" applyNumberFormat="1" applyFont="1" applyFill="1"/>
    <xf numFmtId="2" fontId="0" fillId="4" borderId="0" xfId="0" applyNumberFormat="1" applyFill="1"/>
    <xf numFmtId="40" fontId="1" fillId="4" borderId="1" xfId="0" applyNumberFormat="1" applyFont="1" applyFill="1" applyBorder="1"/>
    <xf numFmtId="10" fontId="1" fillId="4" borderId="1" xfId="2" applyNumberFormat="1" applyFont="1" applyFill="1" applyBorder="1"/>
    <xf numFmtId="4" fontId="1" fillId="4" borderId="0" xfId="0" applyNumberFormat="1" applyFont="1" applyFill="1"/>
    <xf numFmtId="2" fontId="1" fillId="4" borderId="0" xfId="2" applyNumberFormat="1" applyFont="1" applyFill="1"/>
    <xf numFmtId="40" fontId="1" fillId="4" borderId="0" xfId="0" applyNumberFormat="1" applyFont="1" applyFill="1"/>
    <xf numFmtId="10" fontId="1" fillId="4" borderId="0" xfId="0" applyNumberFormat="1" applyFont="1" applyFill="1" applyBorder="1"/>
    <xf numFmtId="4" fontId="1" fillId="4" borderId="0" xfId="0" applyNumberFormat="1" applyFont="1" applyFill="1" applyBorder="1"/>
    <xf numFmtId="2" fontId="1" fillId="4" borderId="0" xfId="0" applyNumberFormat="1" applyFont="1" applyFill="1" applyBorder="1"/>
    <xf numFmtId="10" fontId="1" fillId="4" borderId="0" xfId="2" applyNumberFormat="1" applyFont="1" applyFill="1" applyBorder="1"/>
    <xf numFmtId="40" fontId="1" fillId="4" borderId="0" xfId="0" applyNumberFormat="1" applyFont="1" applyFill="1" applyBorder="1"/>
    <xf numFmtId="4" fontId="0" fillId="4" borderId="0" xfId="0" applyNumberFormat="1" applyFill="1" applyBorder="1"/>
    <xf numFmtId="10" fontId="0" fillId="4" borderId="0" xfId="0" applyNumberFormat="1" applyFill="1" applyBorder="1"/>
    <xf numFmtId="10" fontId="0" fillId="4" borderId="0" xfId="2" applyNumberFormat="1" applyFont="1" applyFill="1" applyBorder="1"/>
    <xf numFmtId="40" fontId="0" fillId="4" borderId="0" xfId="0" applyNumberFormat="1" applyFill="1" applyBorder="1"/>
    <xf numFmtId="0" fontId="0" fillId="4" borderId="0" xfId="0" applyFill="1" applyBorder="1" applyAlignment="1"/>
    <xf numFmtId="10" fontId="3" fillId="4" borderId="1" xfId="2" applyNumberFormat="1" applyFont="1" applyFill="1" applyBorder="1" applyAlignment="1"/>
    <xf numFmtId="10" fontId="7" fillId="4" borderId="1" xfId="0" applyNumberFormat="1" applyFont="1" applyFill="1" applyBorder="1" applyAlignment="1"/>
    <xf numFmtId="164" fontId="3" fillId="4" borderId="1" xfId="2" applyNumberFormat="1" applyFont="1" applyFill="1" applyBorder="1" applyAlignment="1"/>
    <xf numFmtId="40" fontId="7" fillId="4" borderId="1" xfId="0" applyNumberFormat="1" applyFont="1" applyFill="1" applyBorder="1" applyAlignment="1"/>
    <xf numFmtId="40" fontId="4" fillId="2" borderId="1" xfId="0" applyNumberFormat="1" applyFont="1" applyFill="1" applyBorder="1" applyAlignment="1">
      <alignment horizontal="justify" vertical="center"/>
    </xf>
    <xf numFmtId="10" fontId="3" fillId="4" borderId="9" xfId="0" applyNumberFormat="1" applyFont="1" applyFill="1" applyBorder="1"/>
    <xf numFmtId="40" fontId="7" fillId="4" borderId="0" xfId="0" applyNumberFormat="1" applyFont="1" applyFill="1" applyBorder="1"/>
    <xf numFmtId="0" fontId="0" fillId="4" borderId="1" xfId="0" applyFill="1" applyBorder="1" applyAlignment="1"/>
    <xf numFmtId="40" fontId="0" fillId="4" borderId="1" xfId="0" applyNumberFormat="1" applyFill="1" applyBorder="1" applyAlignment="1"/>
    <xf numFmtId="0" fontId="0" fillId="4" borderId="6" xfId="0" applyFill="1" applyBorder="1" applyAlignment="1"/>
    <xf numFmtId="0" fontId="0" fillId="4" borderId="9" xfId="0" applyFill="1" applyBorder="1" applyAlignment="1"/>
    <xf numFmtId="40" fontId="0" fillId="4" borderId="9" xfId="0" applyNumberFormat="1" applyFill="1" applyBorder="1" applyAlignment="1"/>
    <xf numFmtId="0" fontId="0" fillId="4" borderId="10" xfId="0" applyFill="1" applyBorder="1" applyAlignment="1"/>
    <xf numFmtId="40" fontId="7" fillId="4" borderId="2" xfId="0" applyNumberFormat="1" applyFont="1" applyFill="1" applyBorder="1" applyAlignment="1">
      <alignment horizontal="center"/>
    </xf>
    <xf numFmtId="40" fontId="7" fillId="4" borderId="2" xfId="0" applyNumberFormat="1" applyFont="1" applyFill="1" applyBorder="1"/>
    <xf numFmtId="10" fontId="7" fillId="4" borderId="2" xfId="2" applyNumberFormat="1" applyFont="1" applyFill="1" applyBorder="1"/>
    <xf numFmtId="10" fontId="3" fillId="4" borderId="17" xfId="2" applyNumberFormat="1" applyFont="1" applyFill="1" applyBorder="1" applyAlignment="1">
      <alignment horizontal="center"/>
    </xf>
    <xf numFmtId="0" fontId="0" fillId="4" borderId="1" xfId="0" applyNumberFormat="1" applyFill="1" applyBorder="1"/>
    <xf numFmtId="0" fontId="1" fillId="4" borderId="1" xfId="0" applyNumberFormat="1" applyFont="1" applyFill="1" applyBorder="1"/>
    <xf numFmtId="40" fontId="3" fillId="4" borderId="16" xfId="0" applyNumberFormat="1" applyFont="1" applyFill="1" applyBorder="1" applyAlignment="1">
      <alignment horizontal="center"/>
    </xf>
    <xf numFmtId="10" fontId="7" fillId="4" borderId="18" xfId="2" applyNumberFormat="1" applyFont="1" applyFill="1" applyBorder="1"/>
    <xf numFmtId="0" fontId="0" fillId="4" borderId="12" xfId="0" applyFill="1" applyBorder="1" applyAlignment="1">
      <alignment horizontal="center"/>
    </xf>
    <xf numFmtId="16" fontId="3" fillId="4" borderId="17" xfId="0" applyNumberFormat="1" applyFont="1" applyFill="1" applyBorder="1" applyAlignment="1">
      <alignment horizontal="center"/>
    </xf>
    <xf numFmtId="166" fontId="3" fillId="4" borderId="17" xfId="2" applyNumberFormat="1" applyFont="1" applyFill="1" applyBorder="1" applyAlignment="1">
      <alignment horizontal="center"/>
    </xf>
    <xf numFmtId="166" fontId="3" fillId="4" borderId="11" xfId="2" applyNumberFormat="1" applyFont="1" applyFill="1" applyBorder="1" applyAlignment="1">
      <alignment horizontal="center"/>
    </xf>
    <xf numFmtId="166" fontId="3" fillId="4" borderId="0" xfId="2" applyNumberFormat="1" applyFont="1" applyFill="1" applyBorder="1" applyAlignment="1">
      <alignment horizontal="center"/>
    </xf>
    <xf numFmtId="10" fontId="3" fillId="4" borderId="0" xfId="0" applyNumberFormat="1" applyFont="1" applyFill="1" applyBorder="1"/>
    <xf numFmtId="40" fontId="0" fillId="4" borderId="0" xfId="0" applyNumberFormat="1" applyFill="1" applyBorder="1" applyAlignment="1"/>
    <xf numFmtId="10" fontId="7" fillId="3" borderId="2" xfId="2" applyNumberFormat="1" applyFont="1" applyFill="1" applyBorder="1"/>
    <xf numFmtId="0" fontId="7" fillId="4" borderId="30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/>
    </xf>
    <xf numFmtId="164" fontId="7" fillId="0" borderId="21" xfId="0" applyNumberFormat="1" applyFont="1" applyFill="1" applyBorder="1" applyAlignment="1">
      <alignment horizontal="center" vertical="center" wrapText="1"/>
    </xf>
    <xf numFmtId="164" fontId="7" fillId="0" borderId="36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164" fontId="7" fillId="4" borderId="37" xfId="0" applyNumberFormat="1" applyFont="1" applyFill="1" applyBorder="1" applyAlignment="1">
      <alignment horizontal="center" vertical="center" wrapText="1"/>
    </xf>
    <xf numFmtId="164" fontId="7" fillId="0" borderId="30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 wrapText="1"/>
    </xf>
    <xf numFmtId="164" fontId="7" fillId="2" borderId="22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/>
    </xf>
    <xf numFmtId="20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8" fontId="8" fillId="4" borderId="7" xfId="1" applyFont="1" applyFill="1" applyBorder="1" applyAlignment="1">
      <alignment horizontal="center"/>
    </xf>
    <xf numFmtId="168" fontId="8" fillId="4" borderId="7" xfId="1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168" fontId="8" fillId="2" borderId="39" xfId="1" applyFont="1" applyFill="1" applyBorder="1" applyAlignment="1">
      <alignment horizontal="center"/>
    </xf>
    <xf numFmtId="168" fontId="12" fillId="4" borderId="0" xfId="0" applyNumberFormat="1" applyFont="1" applyFill="1"/>
    <xf numFmtId="168" fontId="8" fillId="4" borderId="19" xfId="1" applyFont="1" applyFill="1" applyBorder="1"/>
    <xf numFmtId="168" fontId="8" fillId="4" borderId="38" xfId="1" applyFont="1" applyFill="1" applyBorder="1"/>
    <xf numFmtId="168" fontId="8" fillId="2" borderId="39" xfId="1" applyFont="1" applyFill="1" applyBorder="1"/>
    <xf numFmtId="168" fontId="8" fillId="4" borderId="0" xfId="1" applyFont="1" applyFill="1"/>
    <xf numFmtId="168" fontId="8" fillId="4" borderId="20" xfId="1" applyFont="1" applyFill="1" applyBorder="1"/>
    <xf numFmtId="168" fontId="8" fillId="4" borderId="4" xfId="1" applyFont="1" applyFill="1" applyBorder="1"/>
    <xf numFmtId="168" fontId="8" fillId="4" borderId="5" xfId="1" applyFont="1" applyFill="1" applyBorder="1"/>
    <xf numFmtId="168" fontId="8" fillId="2" borderId="40" xfId="1" applyFont="1" applyFill="1" applyBorder="1"/>
    <xf numFmtId="0" fontId="0" fillId="4" borderId="17" xfId="0" applyFill="1" applyBorder="1" applyAlignment="1">
      <alignment horizontal="center"/>
    </xf>
    <xf numFmtId="20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8" fontId="8" fillId="4" borderId="1" xfId="1" applyFont="1" applyFill="1" applyBorder="1" applyAlignment="1">
      <alignment horizontal="center"/>
    </xf>
    <xf numFmtId="168" fontId="8" fillId="4" borderId="1" xfId="1" applyNumberFormat="1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168" fontId="8" fillId="2" borderId="41" xfId="1" applyFont="1" applyFill="1" applyBorder="1" applyAlignment="1">
      <alignment horizontal="center"/>
    </xf>
    <xf numFmtId="168" fontId="8" fillId="4" borderId="17" xfId="1" applyFont="1" applyFill="1" applyBorder="1"/>
    <xf numFmtId="168" fontId="8" fillId="4" borderId="15" xfId="1" applyFont="1" applyFill="1" applyBorder="1"/>
    <xf numFmtId="168" fontId="8" fillId="2" borderId="41" xfId="1" applyFont="1" applyFill="1" applyBorder="1"/>
    <xf numFmtId="168" fontId="8" fillId="4" borderId="42" xfId="1" applyFont="1" applyFill="1" applyBorder="1"/>
    <xf numFmtId="168" fontId="8" fillId="4" borderId="1" xfId="1" applyFont="1" applyFill="1" applyBorder="1"/>
    <xf numFmtId="43" fontId="0" fillId="2" borderId="41" xfId="0" applyNumberFormat="1" applyFill="1" applyBorder="1"/>
    <xf numFmtId="43" fontId="0" fillId="4" borderId="42" xfId="0" applyNumberFormat="1" applyFill="1" applyBorder="1"/>
    <xf numFmtId="168" fontId="8" fillId="4" borderId="43" xfId="1" applyFont="1" applyFill="1" applyBorder="1"/>
    <xf numFmtId="168" fontId="8" fillId="2" borderId="44" xfId="1" applyFont="1" applyFill="1" applyBorder="1"/>
    <xf numFmtId="43" fontId="0" fillId="2" borderId="44" xfId="0" applyNumberFormat="1" applyFill="1" applyBorder="1"/>
    <xf numFmtId="43" fontId="0" fillId="4" borderId="45" xfId="0" applyNumberFormat="1" applyFill="1" applyBorder="1"/>
    <xf numFmtId="20" fontId="0" fillId="4" borderId="9" xfId="0" applyNumberFormat="1" applyFill="1" applyBorder="1" applyAlignment="1">
      <alignment horizontal="center"/>
    </xf>
    <xf numFmtId="168" fontId="8" fillId="4" borderId="9" xfId="1" applyFont="1" applyFill="1" applyBorder="1" applyAlignment="1">
      <alignment horizontal="center"/>
    </xf>
    <xf numFmtId="168" fontId="8" fillId="4" borderId="9" xfId="1" applyNumberFormat="1" applyFont="1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168" fontId="8" fillId="6" borderId="44" xfId="1" applyFont="1" applyFill="1" applyBorder="1" applyAlignment="1">
      <alignment horizontal="center"/>
    </xf>
    <xf numFmtId="4" fontId="0" fillId="6" borderId="46" xfId="0" applyNumberFormat="1" applyFill="1" applyBorder="1"/>
    <xf numFmtId="168" fontId="8" fillId="6" borderId="47" xfId="1" applyFont="1" applyFill="1" applyBorder="1"/>
    <xf numFmtId="168" fontId="8" fillId="6" borderId="48" xfId="1" applyFont="1" applyFill="1" applyBorder="1"/>
    <xf numFmtId="43" fontId="0" fillId="6" borderId="48" xfId="0" applyNumberFormat="1" applyFill="1" applyBorder="1"/>
    <xf numFmtId="43" fontId="0" fillId="6" borderId="24" xfId="0" applyNumberFormat="1" applyFill="1" applyBorder="1"/>
    <xf numFmtId="168" fontId="8" fillId="6" borderId="1" xfId="1" applyFont="1" applyFill="1" applyBorder="1"/>
    <xf numFmtId="168" fontId="8" fillId="6" borderId="15" xfId="1" applyFont="1" applyFill="1" applyBorder="1"/>
    <xf numFmtId="168" fontId="8" fillId="6" borderId="44" xfId="1" applyFont="1" applyFill="1" applyBorder="1"/>
    <xf numFmtId="0" fontId="9" fillId="4" borderId="0" xfId="0" applyFont="1" applyFill="1" applyAlignment="1">
      <alignment horizontal="right"/>
    </xf>
    <xf numFmtId="0" fontId="0" fillId="4" borderId="22" xfId="0" applyFill="1" applyBorder="1" applyAlignment="1">
      <alignment horizontal="center"/>
    </xf>
    <xf numFmtId="168" fontId="8" fillId="4" borderId="39" xfId="1" applyFont="1" applyFill="1" applyBorder="1"/>
    <xf numFmtId="168" fontId="0" fillId="4" borderId="22" xfId="0" applyNumberFormat="1" applyFill="1" applyBorder="1"/>
    <xf numFmtId="168" fontId="0" fillId="2" borderId="22" xfId="0" applyNumberFormat="1" applyFill="1" applyBorder="1"/>
    <xf numFmtId="43" fontId="0" fillId="2" borderId="22" xfId="0" applyNumberFormat="1" applyFill="1" applyBorder="1"/>
    <xf numFmtId="43" fontId="0" fillId="4" borderId="26" xfId="0" applyNumberFormat="1" applyFill="1" applyBorder="1"/>
    <xf numFmtId="43" fontId="0" fillId="4" borderId="30" xfId="0" applyNumberFormat="1" applyFill="1" applyBorder="1"/>
    <xf numFmtId="43" fontId="0" fillId="4" borderId="32" xfId="0" applyNumberFormat="1" applyFill="1" applyBorder="1"/>
    <xf numFmtId="43" fontId="0" fillId="2" borderId="26" xfId="0" applyNumberFormat="1" applyFill="1" applyBorder="1"/>
    <xf numFmtId="168" fontId="8" fillId="4" borderId="41" xfId="1" applyFont="1" applyFill="1" applyBorder="1"/>
    <xf numFmtId="168" fontId="8" fillId="4" borderId="44" xfId="1" applyFont="1" applyFill="1" applyBorder="1"/>
    <xf numFmtId="0" fontId="0" fillId="4" borderId="49" xfId="0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13" fillId="4" borderId="0" xfId="0" applyFont="1" applyFill="1"/>
    <xf numFmtId="9" fontId="13" fillId="4" borderId="0" xfId="0" applyNumberFormat="1" applyFont="1" applyFill="1"/>
    <xf numFmtId="0" fontId="13" fillId="4" borderId="0" xfId="0" applyFont="1" applyFill="1" applyAlignment="1">
      <alignment horizontal="right"/>
    </xf>
    <xf numFmtId="168" fontId="13" fillId="4" borderId="0" xfId="1" applyFont="1" applyFill="1"/>
    <xf numFmtId="0" fontId="8" fillId="4" borderId="0" xfId="0" applyFont="1" applyFill="1"/>
    <xf numFmtId="15" fontId="0" fillId="4" borderId="0" xfId="0" applyNumberFormat="1" applyFill="1"/>
    <xf numFmtId="168" fontId="10" fillId="4" borderId="17" xfId="1" applyFont="1" applyFill="1" applyBorder="1"/>
    <xf numFmtId="168" fontId="10" fillId="4" borderId="11" xfId="1" applyFont="1" applyFill="1" applyBorder="1"/>
    <xf numFmtId="0" fontId="7" fillId="4" borderId="30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 wrapText="1"/>
    </xf>
    <xf numFmtId="164" fontId="7" fillId="0" borderId="38" xfId="0" applyNumberFormat="1" applyFont="1" applyFill="1" applyBorder="1" applyAlignment="1">
      <alignment horizontal="center" vertical="center" wrapText="1"/>
    </xf>
    <xf numFmtId="164" fontId="7" fillId="2" borderId="39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1" fontId="0" fillId="4" borderId="7" xfId="0" applyNumberFormat="1" applyFill="1" applyBorder="1" applyAlignment="1">
      <alignment horizontal="center"/>
    </xf>
    <xf numFmtId="176" fontId="8" fillId="2" borderId="39" xfId="1" applyNumberFormat="1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6" borderId="14" xfId="0" applyFill="1" applyBorder="1"/>
    <xf numFmtId="0" fontId="0" fillId="6" borderId="0" xfId="0" applyFill="1" applyBorder="1"/>
    <xf numFmtId="0" fontId="0" fillId="6" borderId="51" xfId="0" applyFill="1" applyBorder="1"/>
    <xf numFmtId="0" fontId="0" fillId="6" borderId="22" xfId="0" applyFill="1" applyBorder="1"/>
    <xf numFmtId="0" fontId="0" fillId="6" borderId="33" xfId="0" applyFill="1" applyBorder="1"/>
    <xf numFmtId="0" fontId="0" fillId="6" borderId="49" xfId="0" applyFill="1" applyBorder="1"/>
    <xf numFmtId="0" fontId="0" fillId="6" borderId="13" xfId="0" applyFill="1" applyBorder="1"/>
    <xf numFmtId="1" fontId="0" fillId="4" borderId="1" xfId="0" applyNumberFormat="1" applyFill="1" applyBorder="1" applyAlignment="1">
      <alignment horizontal="center"/>
    </xf>
    <xf numFmtId="176" fontId="8" fillId="2" borderId="41" xfId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3" fontId="0" fillId="2" borderId="39" xfId="0" applyNumberFormat="1" applyFill="1" applyBorder="1"/>
    <xf numFmtId="43" fontId="0" fillId="4" borderId="39" xfId="0" applyNumberFormat="1" applyFill="1" applyBorder="1"/>
    <xf numFmtId="43" fontId="0" fillId="4" borderId="41" xfId="0" applyNumberFormat="1" applyFill="1" applyBorder="1"/>
    <xf numFmtId="1" fontId="0" fillId="4" borderId="9" xfId="0" applyNumberFormat="1" applyFill="1" applyBorder="1" applyAlignment="1">
      <alignment horizontal="center"/>
    </xf>
    <xf numFmtId="176" fontId="8" fillId="2" borderId="44" xfId="1" applyNumberFormat="1" applyFont="1" applyFill="1" applyBorder="1" applyAlignment="1">
      <alignment horizontal="center"/>
    </xf>
    <xf numFmtId="43" fontId="0" fillId="4" borderId="44" xfId="0" applyNumberFormat="1" applyFill="1" applyBorder="1"/>
    <xf numFmtId="168" fontId="8" fillId="4" borderId="11" xfId="1" applyFont="1" applyFill="1" applyBorder="1"/>
    <xf numFmtId="20" fontId="0" fillId="4" borderId="0" xfId="0" applyNumberFormat="1" applyFill="1"/>
    <xf numFmtId="176" fontId="8" fillId="4" borderId="0" xfId="1" applyNumberFormat="1" applyFont="1" applyFill="1"/>
    <xf numFmtId="176" fontId="8" fillId="4" borderId="39" xfId="1" applyNumberFormat="1" applyFont="1" applyFill="1" applyBorder="1"/>
    <xf numFmtId="0" fontId="0" fillId="7" borderId="0" xfId="0" applyFill="1"/>
    <xf numFmtId="0" fontId="9" fillId="7" borderId="0" xfId="0" applyFont="1" applyFill="1"/>
    <xf numFmtId="164" fontId="7" fillId="4" borderId="30" xfId="0" applyNumberFormat="1" applyFont="1" applyFill="1" applyBorder="1" applyAlignment="1">
      <alignment horizontal="center" vertical="center" wrapText="1"/>
    </xf>
    <xf numFmtId="164" fontId="7" fillId="4" borderId="35" xfId="0" applyNumberFormat="1" applyFont="1" applyFill="1" applyBorder="1" applyAlignment="1">
      <alignment horizontal="center" vertical="center" wrapText="1"/>
    </xf>
    <xf numFmtId="164" fontId="7" fillId="2" borderId="21" xfId="0" applyNumberFormat="1" applyFont="1" applyFill="1" applyBorder="1" applyAlignment="1">
      <alignment horizontal="center" vertical="center" wrapText="1"/>
    </xf>
    <xf numFmtId="164" fontId="7" fillId="2" borderId="34" xfId="0" applyNumberFormat="1" applyFont="1" applyFill="1" applyBorder="1" applyAlignment="1">
      <alignment horizontal="center" vertical="center" wrapText="1"/>
    </xf>
    <xf numFmtId="164" fontId="7" fillId="4" borderId="26" xfId="0" applyNumberFormat="1" applyFont="1" applyFill="1" applyBorder="1" applyAlignment="1">
      <alignment horizontal="center" vertical="center" wrapText="1"/>
    </xf>
    <xf numFmtId="164" fontId="7" fillId="2" borderId="30" xfId="0" applyNumberFormat="1" applyFont="1" applyFill="1" applyBorder="1" applyAlignment="1">
      <alignment horizontal="center" vertical="center" wrapText="1"/>
    </xf>
    <xf numFmtId="164" fontId="7" fillId="2" borderId="32" xfId="0" applyNumberFormat="1" applyFont="1" applyFill="1" applyBorder="1" applyAlignment="1">
      <alignment horizontal="center" vertical="center" wrapText="1"/>
    </xf>
    <xf numFmtId="0" fontId="14" fillId="7" borderId="0" xfId="0" applyFont="1" applyFill="1"/>
    <xf numFmtId="177" fontId="8" fillId="2" borderId="19" xfId="1" applyNumberFormat="1" applyFont="1" applyFill="1" applyBorder="1"/>
    <xf numFmtId="177" fontId="10" fillId="2" borderId="8" xfId="1" applyNumberFormat="1" applyFont="1" applyFill="1" applyBorder="1"/>
    <xf numFmtId="177" fontId="8" fillId="4" borderId="20" xfId="1" applyNumberFormat="1" applyFont="1" applyFill="1" applyBorder="1"/>
    <xf numFmtId="177" fontId="8" fillId="2" borderId="28" xfId="1" applyNumberFormat="1" applyFont="1" applyFill="1" applyBorder="1"/>
    <xf numFmtId="178" fontId="0" fillId="2" borderId="29" xfId="0" applyNumberFormat="1" applyFill="1" applyBorder="1"/>
    <xf numFmtId="178" fontId="0" fillId="4" borderId="20" xfId="0" applyNumberFormat="1" applyFill="1" applyBorder="1"/>
    <xf numFmtId="10" fontId="10" fillId="4" borderId="20" xfId="2" applyNumberFormat="1" applyFont="1" applyFill="1" applyBorder="1"/>
    <xf numFmtId="0" fontId="0" fillId="4" borderId="5" xfId="0" applyFill="1" applyBorder="1" applyAlignment="1">
      <alignment horizontal="center"/>
    </xf>
    <xf numFmtId="177" fontId="8" fillId="2" borderId="17" xfId="1" applyNumberFormat="1" applyFont="1" applyFill="1" applyBorder="1"/>
    <xf numFmtId="177" fontId="10" fillId="2" borderId="6" xfId="1" applyNumberFormat="1" applyFont="1" applyFill="1" applyBorder="1"/>
    <xf numFmtId="177" fontId="8" fillId="4" borderId="42" xfId="1" applyNumberFormat="1" applyFont="1" applyFill="1" applyBorder="1"/>
    <xf numFmtId="178" fontId="0" fillId="2" borderId="6" xfId="0" applyNumberFormat="1" applyFill="1" applyBorder="1"/>
    <xf numFmtId="178" fontId="0" fillId="4" borderId="42" xfId="0" applyNumberFormat="1" applyFill="1" applyBorder="1"/>
    <xf numFmtId="10" fontId="10" fillId="4" borderId="42" xfId="2" applyNumberFormat="1" applyFont="1" applyFill="1" applyBorder="1"/>
    <xf numFmtId="178" fontId="0" fillId="2" borderId="10" xfId="0" applyNumberFormat="1" applyFill="1" applyBorder="1"/>
    <xf numFmtId="0" fontId="0" fillId="4" borderId="47" xfId="0" applyFill="1" applyBorder="1" applyAlignment="1">
      <alignment horizontal="center"/>
    </xf>
    <xf numFmtId="177" fontId="8" fillId="2" borderId="11" xfId="1" applyNumberFormat="1" applyFont="1" applyFill="1" applyBorder="1"/>
    <xf numFmtId="177" fontId="10" fillId="2" borderId="10" xfId="1" applyNumberFormat="1" applyFont="1" applyFill="1" applyBorder="1"/>
    <xf numFmtId="177" fontId="8" fillId="4" borderId="45" xfId="1" applyNumberFormat="1" applyFont="1" applyFill="1" applyBorder="1"/>
    <xf numFmtId="43" fontId="0" fillId="6" borderId="23" xfId="0" applyNumberFormat="1" applyFill="1" applyBorder="1"/>
    <xf numFmtId="43" fontId="0" fillId="6" borderId="47" xfId="0" applyNumberFormat="1" applyFill="1" applyBorder="1"/>
    <xf numFmtId="0" fontId="0" fillId="6" borderId="44" xfId="0" applyFill="1" applyBorder="1"/>
    <xf numFmtId="0" fontId="7" fillId="7" borderId="0" xfId="0" applyFont="1" applyFill="1" applyAlignment="1">
      <alignment horizontal="right"/>
    </xf>
    <xf numFmtId="177" fontId="0" fillId="4" borderId="22" xfId="0" applyNumberFormat="1" applyFill="1" applyBorder="1"/>
    <xf numFmtId="177" fontId="15" fillId="7" borderId="0" xfId="0" applyNumberFormat="1" applyFont="1" applyFill="1"/>
    <xf numFmtId="177" fontId="0" fillId="7" borderId="0" xfId="0" applyNumberFormat="1" applyFill="1"/>
    <xf numFmtId="0" fontId="7" fillId="7" borderId="0" xfId="0" applyFont="1" applyFill="1"/>
    <xf numFmtId="0" fontId="7" fillId="8" borderId="22" xfId="0" applyFont="1" applyFill="1" applyBorder="1" applyAlignment="1">
      <alignment horizontal="center"/>
    </xf>
    <xf numFmtId="10" fontId="8" fillId="4" borderId="22" xfId="2" applyNumberFormat="1" applyFont="1" applyFill="1" applyBorder="1"/>
    <xf numFmtId="9" fontId="10" fillId="4" borderId="22" xfId="2" applyFont="1" applyFill="1" applyBorder="1" applyAlignment="1">
      <alignment horizontal="center"/>
    </xf>
    <xf numFmtId="0" fontId="14" fillId="7" borderId="0" xfId="0" applyNumberFormat="1" applyFont="1" applyFill="1" applyBorder="1" applyAlignment="1" applyProtection="1"/>
    <xf numFmtId="0" fontId="0" fillId="7" borderId="0" xfId="0" applyNumberFormat="1" applyFont="1" applyFill="1" applyBorder="1" applyAlignment="1" applyProtection="1"/>
    <xf numFmtId="0" fontId="9" fillId="7" borderId="0" xfId="0" applyNumberFormat="1" applyFont="1" applyFill="1" applyBorder="1" applyAlignment="1" applyProtection="1"/>
    <xf numFmtId="164" fontId="7" fillId="4" borderId="52" xfId="0" applyNumberFormat="1" applyFont="1" applyFill="1" applyBorder="1" applyAlignment="1" applyProtection="1">
      <alignment horizontal="center" vertical="center" wrapText="1"/>
    </xf>
    <xf numFmtId="164" fontId="7" fillId="4" borderId="53" xfId="0" applyNumberFormat="1" applyFont="1" applyFill="1" applyBorder="1" applyAlignment="1" applyProtection="1">
      <alignment horizontal="center" vertical="center" wrapText="1"/>
    </xf>
    <xf numFmtId="164" fontId="7" fillId="2" borderId="52" xfId="0" applyNumberFormat="1" applyFont="1" applyFill="1" applyBorder="1" applyAlignment="1" applyProtection="1">
      <alignment horizontal="center" vertical="center" wrapText="1"/>
    </xf>
    <xf numFmtId="164" fontId="7" fillId="2" borderId="54" xfId="0" applyNumberFormat="1" applyFont="1" applyFill="1" applyBorder="1" applyAlignment="1" applyProtection="1">
      <alignment horizontal="center" vertical="center" wrapText="1"/>
    </xf>
    <xf numFmtId="164" fontId="7" fillId="4" borderId="55" xfId="0" applyNumberFormat="1" applyFont="1" applyFill="1" applyBorder="1" applyAlignment="1" applyProtection="1">
      <alignment horizontal="center" vertical="center" wrapText="1"/>
    </xf>
    <xf numFmtId="0" fontId="0" fillId="4" borderId="19" xfId="0" applyNumberFormat="1" applyFont="1" applyFill="1" applyBorder="1" applyAlignment="1" applyProtection="1">
      <alignment horizontal="center"/>
    </xf>
    <xf numFmtId="0" fontId="0" fillId="4" borderId="8" xfId="0" applyNumberFormat="1" applyFont="1" applyFill="1" applyBorder="1" applyAlignment="1" applyProtection="1">
      <alignment horizontal="center"/>
    </xf>
    <xf numFmtId="177" fontId="8" fillId="2" borderId="27" xfId="0" applyNumberFormat="1" applyFont="1" applyFill="1" applyBorder="1" applyAlignment="1" applyProtection="1"/>
    <xf numFmtId="176" fontId="0" fillId="2" borderId="8" xfId="0" applyNumberFormat="1" applyFont="1" applyFill="1" applyBorder="1" applyAlignment="1" applyProtection="1"/>
    <xf numFmtId="177" fontId="8" fillId="4" borderId="56" xfId="0" applyNumberFormat="1" applyFont="1" applyFill="1" applyBorder="1" applyAlignment="1" applyProtection="1"/>
    <xf numFmtId="0" fontId="0" fillId="4" borderId="17" xfId="0" applyNumberFormat="1" applyFont="1" applyFill="1" applyBorder="1" applyAlignment="1" applyProtection="1">
      <alignment horizontal="center"/>
    </xf>
    <xf numFmtId="0" fontId="0" fillId="4" borderId="6" xfId="0" applyNumberFormat="1" applyFont="1" applyFill="1" applyBorder="1" applyAlignment="1" applyProtection="1">
      <alignment horizontal="center"/>
    </xf>
    <xf numFmtId="168" fontId="8" fillId="2" borderId="3" xfId="0" applyNumberFormat="1" applyFont="1" applyFill="1" applyBorder="1" applyAlignment="1" applyProtection="1"/>
    <xf numFmtId="176" fontId="0" fillId="2" borderId="6" xfId="0" applyNumberFormat="1" applyFont="1" applyFill="1" applyBorder="1" applyAlignment="1" applyProtection="1"/>
    <xf numFmtId="168" fontId="8" fillId="4" borderId="57" xfId="0" applyNumberFormat="1" applyFont="1" applyFill="1" applyBorder="1" applyAlignment="1" applyProtection="1"/>
    <xf numFmtId="177" fontId="8" fillId="2" borderId="3" xfId="0" applyNumberFormat="1" applyFont="1" applyFill="1" applyBorder="1" applyAlignment="1" applyProtection="1"/>
    <xf numFmtId="0" fontId="0" fillId="4" borderId="11" xfId="0" applyNumberFormat="1" applyFont="1" applyFill="1" applyBorder="1" applyAlignment="1" applyProtection="1">
      <alignment horizontal="center"/>
    </xf>
    <xf numFmtId="0" fontId="0" fillId="4" borderId="10" xfId="0" applyNumberFormat="1" applyFont="1" applyFill="1" applyBorder="1" applyAlignment="1" applyProtection="1">
      <alignment horizontal="center"/>
    </xf>
    <xf numFmtId="177" fontId="8" fillId="2" borderId="12" xfId="0" applyNumberFormat="1" applyFont="1" applyFill="1" applyBorder="1" applyAlignment="1" applyProtection="1"/>
    <xf numFmtId="176" fontId="0" fillId="2" borderId="10" xfId="0" applyNumberFormat="1" applyFont="1" applyFill="1" applyBorder="1" applyAlignment="1" applyProtection="1"/>
    <xf numFmtId="168" fontId="8" fillId="4" borderId="58" xfId="0" applyNumberFormat="1" applyFont="1" applyFill="1" applyBorder="1" applyAlignment="1" applyProtection="1"/>
    <xf numFmtId="0" fontId="7" fillId="7" borderId="0" xfId="0" applyNumberFormat="1" applyFont="1" applyFill="1" applyBorder="1" applyAlignment="1" applyProtection="1">
      <alignment horizontal="right"/>
    </xf>
    <xf numFmtId="0" fontId="0" fillId="4" borderId="59" xfId="0" applyNumberFormat="1" applyFont="1" applyFill="1" applyBorder="1" applyAlignment="1" applyProtection="1">
      <alignment horizontal="center"/>
    </xf>
    <xf numFmtId="177" fontId="0" fillId="4" borderId="59" xfId="0" applyNumberFormat="1" applyFont="1" applyFill="1" applyBorder="1" applyAlignment="1" applyProtection="1"/>
    <xf numFmtId="177" fontId="11" fillId="7" borderId="0" xfId="0" applyNumberFormat="1" applyFont="1" applyFill="1" applyBorder="1" applyAlignment="1" applyProtection="1"/>
    <xf numFmtId="10" fontId="0" fillId="4" borderId="59" xfId="3" applyNumberFormat="1" applyFont="1" applyFill="1" applyBorder="1" applyAlignment="1" applyProtection="1"/>
    <xf numFmtId="9" fontId="0" fillId="4" borderId="59" xfId="0" applyNumberFormat="1" applyFont="1" applyFill="1" applyBorder="1" applyAlignment="1" applyProtection="1">
      <alignment horizontal="center"/>
    </xf>
    <xf numFmtId="40" fontId="4" fillId="4" borderId="0" xfId="0" applyNumberFormat="1" applyFont="1" applyFill="1" applyAlignment="1">
      <alignment horizontal="center"/>
    </xf>
    <xf numFmtId="40" fontId="5" fillId="4" borderId="0" xfId="0" applyNumberFormat="1" applyFont="1" applyFill="1" applyAlignment="1"/>
    <xf numFmtId="40" fontId="6" fillId="4" borderId="0" xfId="0" applyNumberFormat="1" applyFont="1" applyFill="1" applyAlignment="1"/>
    <xf numFmtId="0" fontId="1" fillId="4" borderId="0" xfId="0" applyFont="1" applyFill="1"/>
    <xf numFmtId="40" fontId="4" fillId="5" borderId="1" xfId="0" applyNumberFormat="1" applyFont="1" applyFill="1" applyBorder="1" applyAlignment="1">
      <alignment horizontal="left" vertical="center"/>
    </xf>
    <xf numFmtId="40" fontId="4" fillId="4" borderId="0" xfId="0" applyNumberFormat="1" applyFont="1" applyFill="1" applyAlignment="1">
      <alignment horizontal="center"/>
    </xf>
    <xf numFmtId="40" fontId="3" fillId="4" borderId="0" xfId="0" applyNumberFormat="1" applyFont="1" applyFill="1" applyAlignment="1">
      <alignment horizontal="center"/>
    </xf>
    <xf numFmtId="16" fontId="7" fillId="5" borderId="19" xfId="0" applyNumberFormat="1" applyFont="1" applyFill="1" applyBorder="1" applyAlignment="1">
      <alignment horizontal="center"/>
    </xf>
    <xf numFmtId="16" fontId="7" fillId="5" borderId="7" xfId="0" applyNumberFormat="1" applyFont="1" applyFill="1" applyBorder="1" applyAlignment="1">
      <alignment horizontal="center"/>
    </xf>
    <xf numFmtId="16" fontId="7" fillId="5" borderId="8" xfId="0" applyNumberFormat="1" applyFont="1" applyFill="1" applyBorder="1" applyAlignment="1">
      <alignment horizontal="center"/>
    </xf>
    <xf numFmtId="40" fontId="3" fillId="4" borderId="15" xfId="0" applyNumberFormat="1" applyFont="1" applyFill="1" applyBorder="1" applyAlignment="1">
      <alignment horizontal="center"/>
    </xf>
    <xf numFmtId="40" fontId="3" fillId="4" borderId="16" xfId="0" applyNumberFormat="1" applyFont="1" applyFill="1" applyBorder="1" applyAlignment="1">
      <alignment horizontal="center"/>
    </xf>
    <xf numFmtId="40" fontId="0" fillId="5" borderId="15" xfId="0" applyNumberFormat="1" applyFill="1" applyBorder="1" applyAlignment="1">
      <alignment horizontal="center" vertical="center"/>
    </xf>
    <xf numFmtId="40" fontId="0" fillId="5" borderId="3" xfId="0" applyNumberFormat="1" applyFill="1" applyBorder="1" applyAlignment="1">
      <alignment horizontal="center" vertical="center"/>
    </xf>
    <xf numFmtId="40" fontId="0" fillId="8" borderId="1" xfId="0" applyNumberFormat="1" applyFill="1" applyBorder="1" applyAlignment="1">
      <alignment horizontal="center" vertical="center"/>
    </xf>
    <xf numFmtId="40" fontId="4" fillId="4" borderId="15" xfId="2" applyNumberFormat="1" applyFont="1" applyFill="1" applyBorder="1" applyAlignment="1">
      <alignment horizontal="center" vertical="center"/>
    </xf>
    <xf numFmtId="40" fontId="4" fillId="4" borderId="3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4"/>
    <cellStyle name="Porcentaje" xfId="2" builtinId="5"/>
    <cellStyle name="Porcentual 3" xfId="3"/>
  </cellStyles>
  <dxfs count="92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38</xdr:row>
      <xdr:rowOff>95250</xdr:rowOff>
    </xdr:from>
    <xdr:to>
      <xdr:col>1</xdr:col>
      <xdr:colOff>171450</xdr:colOff>
      <xdr:row>43</xdr:row>
      <xdr:rowOff>38100</xdr:rowOff>
    </xdr:to>
    <xdr:pic>
      <xdr:nvPicPr>
        <xdr:cNvPr id="4507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686550"/>
          <a:ext cx="7143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39</xdr:row>
      <xdr:rowOff>114300</xdr:rowOff>
    </xdr:from>
    <xdr:to>
      <xdr:col>1</xdr:col>
      <xdr:colOff>180975</xdr:colOff>
      <xdr:row>44</xdr:row>
      <xdr:rowOff>76200</xdr:rowOff>
    </xdr:to>
    <xdr:pic>
      <xdr:nvPicPr>
        <xdr:cNvPr id="2050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7000875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266700</xdr:colOff>
      <xdr:row>44</xdr:row>
      <xdr:rowOff>95250</xdr:rowOff>
    </xdr:to>
    <xdr:pic>
      <xdr:nvPicPr>
        <xdr:cNvPr id="2152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255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381000</xdr:colOff>
      <xdr:row>44</xdr:row>
      <xdr:rowOff>95250</xdr:rowOff>
    </xdr:to>
    <xdr:pic>
      <xdr:nvPicPr>
        <xdr:cNvPr id="2357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8763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257175</xdr:colOff>
      <xdr:row>44</xdr:row>
      <xdr:rowOff>95250</xdr:rowOff>
    </xdr:to>
    <xdr:pic>
      <xdr:nvPicPr>
        <xdr:cNvPr id="2460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524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152400</xdr:colOff>
      <xdr:row>44</xdr:row>
      <xdr:rowOff>95250</xdr:rowOff>
    </xdr:to>
    <xdr:pic>
      <xdr:nvPicPr>
        <xdr:cNvPr id="2562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477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2664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436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171450</xdr:colOff>
      <xdr:row>44</xdr:row>
      <xdr:rowOff>95250</xdr:rowOff>
    </xdr:to>
    <xdr:pic>
      <xdr:nvPicPr>
        <xdr:cNvPr id="27671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66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209550</xdr:colOff>
      <xdr:row>44</xdr:row>
      <xdr:rowOff>95250</xdr:rowOff>
    </xdr:to>
    <xdr:pic>
      <xdr:nvPicPr>
        <xdr:cNvPr id="28695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048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66675</xdr:colOff>
      <xdr:row>44</xdr:row>
      <xdr:rowOff>95250</xdr:rowOff>
    </xdr:to>
    <xdr:pic>
      <xdr:nvPicPr>
        <xdr:cNvPr id="1333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619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47625</xdr:colOff>
      <xdr:row>44</xdr:row>
      <xdr:rowOff>95250</xdr:rowOff>
    </xdr:to>
    <xdr:pic>
      <xdr:nvPicPr>
        <xdr:cNvPr id="29719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5429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0</xdr:row>
          <xdr:rowOff>9525</xdr:rowOff>
        </xdr:from>
        <xdr:to>
          <xdr:col>2</xdr:col>
          <xdr:colOff>247650</xdr:colOff>
          <xdr:row>4</xdr:row>
          <xdr:rowOff>152400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608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28575</xdr:colOff>
      <xdr:row>44</xdr:row>
      <xdr:rowOff>57150</xdr:rowOff>
    </xdr:to>
    <xdr:pic>
      <xdr:nvPicPr>
        <xdr:cNvPr id="4711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5143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39</xdr:row>
      <xdr:rowOff>95250</xdr:rowOff>
    </xdr:from>
    <xdr:to>
      <xdr:col>1</xdr:col>
      <xdr:colOff>152400</xdr:colOff>
      <xdr:row>44</xdr:row>
      <xdr:rowOff>57150</xdr:rowOff>
    </xdr:to>
    <xdr:pic>
      <xdr:nvPicPr>
        <xdr:cNvPr id="15384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0" y="69818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238125</xdr:colOff>
      <xdr:row>44</xdr:row>
      <xdr:rowOff>95250</xdr:rowOff>
    </xdr:to>
    <xdr:pic>
      <xdr:nvPicPr>
        <xdr:cNvPr id="16408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7334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180975</xdr:colOff>
      <xdr:row>44</xdr:row>
      <xdr:rowOff>95250</xdr:rowOff>
    </xdr:to>
    <xdr:pic>
      <xdr:nvPicPr>
        <xdr:cNvPr id="17432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76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123825</xdr:colOff>
      <xdr:row>44</xdr:row>
      <xdr:rowOff>95250</xdr:rowOff>
    </xdr:to>
    <xdr:pic>
      <xdr:nvPicPr>
        <xdr:cNvPr id="18456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191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39</xdr:row>
      <xdr:rowOff>133350</xdr:rowOff>
    </xdr:from>
    <xdr:to>
      <xdr:col>1</xdr:col>
      <xdr:colOff>142875</xdr:colOff>
      <xdr:row>44</xdr:row>
      <xdr:rowOff>95250</xdr:rowOff>
    </xdr:to>
    <xdr:pic>
      <xdr:nvPicPr>
        <xdr:cNvPr id="19480" name="1 Imagen" descr="igasamex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7019925"/>
          <a:ext cx="6381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1"/>
  <sheetViews>
    <sheetView zoomScale="85" zoomScaleNormal="85" workbookViewId="0"/>
  </sheetViews>
  <sheetFormatPr baseColWidth="10" defaultRowHeight="12.75" x14ac:dyDescent="0.2"/>
  <cols>
    <col min="1" max="1" width="14.140625" style="1" bestFit="1" customWidth="1"/>
    <col min="2" max="5" width="10.7109375" style="1" customWidth="1"/>
    <col min="6" max="6" width="12.7109375" style="1" customWidth="1"/>
    <col min="7" max="7" width="14.5703125" style="1" customWidth="1"/>
    <col min="8" max="9" width="12.7109375" style="1" customWidth="1"/>
    <col min="10" max="10" width="14.28515625" style="1" customWidth="1"/>
    <col min="11" max="12" width="12.7109375" style="1" customWidth="1"/>
    <col min="13" max="14" width="4.140625" style="1" customWidth="1"/>
    <col min="15" max="15" width="11.5703125" style="1" bestFit="1" customWidth="1"/>
    <col min="16" max="16" width="12.85546875" style="1" bestFit="1" customWidth="1"/>
    <col min="17" max="17" width="12.5703125" style="1" customWidth="1"/>
    <col min="18" max="18" width="4.140625" style="1" customWidth="1"/>
    <col min="19" max="19" width="14.140625" style="1" customWidth="1"/>
    <col min="20" max="20" width="15" style="1" bestFit="1" customWidth="1"/>
    <col min="21" max="21" width="3.7109375" style="1" customWidth="1"/>
    <col min="22" max="24" width="12.42578125" style="1" bestFit="1" customWidth="1"/>
    <col min="25" max="30" width="11.42578125" style="1"/>
    <col min="31" max="31" width="11.42578125" style="199"/>
    <col min="32" max="32" width="25.7109375" style="190" bestFit="1" customWidth="1"/>
    <col min="33" max="33" width="9.28515625" style="190" customWidth="1"/>
    <col min="34" max="35" width="14" style="190" customWidth="1"/>
    <col min="36" max="36" width="14.28515625" style="190" bestFit="1" customWidth="1"/>
    <col min="37" max="42" width="11.7109375" style="190" customWidth="1"/>
    <col min="43" max="55" width="11.42578125" style="190"/>
    <col min="56" max="16384" width="11.42578125" style="1"/>
  </cols>
  <sheetData>
    <row r="2" spans="1:42" ht="13.5" thickBot="1" x14ac:dyDescent="0.25">
      <c r="AE2" s="230"/>
      <c r="AF2" s="231"/>
      <c r="AG2" s="231"/>
      <c r="AH2" s="231"/>
      <c r="AI2" s="231"/>
      <c r="AJ2" s="232" t="s">
        <v>75</v>
      </c>
      <c r="AK2" s="231"/>
      <c r="AL2" s="231"/>
      <c r="AM2" s="231"/>
      <c r="AN2" s="231"/>
      <c r="AO2" s="231"/>
      <c r="AP2" s="231"/>
    </row>
    <row r="3" spans="1:42" ht="42.95" customHeight="1" thickBot="1" x14ac:dyDescent="0.25">
      <c r="A3" s="157" t="s">
        <v>17</v>
      </c>
      <c r="B3" s="75" t="s">
        <v>4</v>
      </c>
      <c r="C3" s="76" t="s">
        <v>19</v>
      </c>
      <c r="D3" s="75" t="s">
        <v>66</v>
      </c>
      <c r="E3" s="75"/>
      <c r="F3" s="76" t="s">
        <v>73</v>
      </c>
      <c r="G3" s="76" t="s">
        <v>67</v>
      </c>
      <c r="H3" s="76" t="s">
        <v>20</v>
      </c>
      <c r="I3" s="158"/>
      <c r="J3" s="78" t="s">
        <v>74</v>
      </c>
      <c r="K3" s="159" t="s">
        <v>68</v>
      </c>
      <c r="L3" s="160" t="s">
        <v>69</v>
      </c>
      <c r="O3" s="161" t="s">
        <v>37</v>
      </c>
      <c r="P3" s="162" t="s">
        <v>38</v>
      </c>
      <c r="Q3" s="163" t="s">
        <v>39</v>
      </c>
      <c r="S3" s="82" t="s">
        <v>40</v>
      </c>
      <c r="T3" s="83" t="s">
        <v>41</v>
      </c>
      <c r="V3" s="80" t="s">
        <v>42</v>
      </c>
      <c r="W3" s="164" t="s">
        <v>43</v>
      </c>
      <c r="X3" s="82" t="s">
        <v>44</v>
      </c>
      <c r="AE3" s="230"/>
      <c r="AF3" s="233" t="s">
        <v>76</v>
      </c>
      <c r="AG3" s="234" t="s">
        <v>26</v>
      </c>
      <c r="AH3" s="235" t="s">
        <v>89</v>
      </c>
      <c r="AI3" s="236" t="s">
        <v>90</v>
      </c>
      <c r="AJ3" s="237" t="s">
        <v>91</v>
      </c>
      <c r="AK3" s="231"/>
      <c r="AL3" s="231"/>
      <c r="AM3" s="231"/>
      <c r="AN3" s="231"/>
      <c r="AO3" s="231"/>
      <c r="AP3" s="231"/>
    </row>
    <row r="4" spans="1:42" ht="13.5" thickBot="1" x14ac:dyDescent="0.25">
      <c r="A4" s="87" t="s">
        <v>130</v>
      </c>
      <c r="B4" s="89">
        <v>20130701</v>
      </c>
      <c r="C4" s="88">
        <v>0.375</v>
      </c>
      <c r="D4" s="165">
        <v>1440</v>
      </c>
      <c r="E4" s="89"/>
      <c r="F4" s="90">
        <v>5354.0766599999997</v>
      </c>
      <c r="G4" s="90">
        <v>19.397694000000001</v>
      </c>
      <c r="H4" s="89">
        <v>61.389488</v>
      </c>
      <c r="I4" s="92"/>
      <c r="J4" s="166">
        <v>49.542000000000002</v>
      </c>
      <c r="K4" s="167">
        <v>815577.75</v>
      </c>
      <c r="L4" s="168">
        <v>0</v>
      </c>
      <c r="N4" s="153" t="s">
        <v>36</v>
      </c>
      <c r="O4" s="169"/>
      <c r="P4" s="170"/>
      <c r="Q4" s="171"/>
      <c r="S4" s="172"/>
      <c r="T4" s="172"/>
      <c r="V4" s="173"/>
      <c r="W4" s="174"/>
      <c r="X4" s="175"/>
      <c r="AE4" s="230" t="str">
        <f>LEFT(J4,8)</f>
        <v>49.542</v>
      </c>
      <c r="AF4" s="238"/>
      <c r="AG4" s="239"/>
      <c r="AH4" s="240"/>
      <c r="AI4" s="241">
        <f>IFERROR(AE4*1,0)</f>
        <v>49.542000000000002</v>
      </c>
      <c r="AJ4" s="242">
        <f>(AI4-AH4)</f>
        <v>49.542000000000002</v>
      </c>
      <c r="AK4" s="231"/>
      <c r="AL4" s="231"/>
      <c r="AM4" s="231"/>
      <c r="AN4" s="231"/>
      <c r="AO4" s="231"/>
      <c r="AP4" s="231"/>
    </row>
    <row r="5" spans="1:42" x14ac:dyDescent="0.2">
      <c r="A5" s="103"/>
      <c r="B5" s="105"/>
      <c r="C5" s="104"/>
      <c r="D5" s="176"/>
      <c r="E5" s="105"/>
      <c r="F5" s="106"/>
      <c r="G5" s="106"/>
      <c r="H5" s="105"/>
      <c r="I5" s="108"/>
      <c r="J5" s="177"/>
      <c r="K5" s="178"/>
      <c r="L5" s="179"/>
      <c r="N5" s="1">
        <v>1</v>
      </c>
      <c r="O5" s="110" t="e">
        <f>P5/4.1868</f>
        <v>#REF!</v>
      </c>
      <c r="P5" s="111" t="e">
        <f>#REF!</f>
        <v>#REF!</v>
      </c>
      <c r="Q5" s="112" t="e">
        <f>O5*0.11237</f>
        <v>#REF!</v>
      </c>
      <c r="S5" s="180">
        <f>J5*1000</f>
        <v>0</v>
      </c>
      <c r="T5" s="181">
        <f>S5*35.31467</f>
        <v>0</v>
      </c>
      <c r="V5" s="95" t="e">
        <f>S5*O5/1000000</f>
        <v>#REF!</v>
      </c>
      <c r="W5" s="96" t="e">
        <f>P5*S5/1000000</f>
        <v>#REF!</v>
      </c>
      <c r="X5" s="97" t="e">
        <f>T5*Q5/1000000</f>
        <v>#REF!</v>
      </c>
      <c r="AE5" s="230" t="str">
        <f t="shared" ref="AE5:AE35" si="0">LEFT(J5,8)</f>
        <v/>
      </c>
      <c r="AF5" s="243"/>
      <c r="AG5" s="244"/>
      <c r="AH5" s="245"/>
      <c r="AI5" s="246">
        <f t="shared" ref="AI5:AI35" si="1">IFERROR(AE5*1,0)</f>
        <v>0</v>
      </c>
      <c r="AJ5" s="247">
        <f t="shared" ref="AJ5:AJ35" si="2">(AI5-AH5)</f>
        <v>0</v>
      </c>
      <c r="AK5" s="231"/>
      <c r="AL5" s="231"/>
      <c r="AM5" s="231"/>
      <c r="AN5" s="231"/>
      <c r="AO5" s="231"/>
      <c r="AP5" s="231"/>
    </row>
    <row r="6" spans="1:42" x14ac:dyDescent="0.2">
      <c r="A6" s="103"/>
      <c r="B6" s="105"/>
      <c r="C6" s="104"/>
      <c r="D6" s="176"/>
      <c r="E6" s="105"/>
      <c r="F6" s="106"/>
      <c r="G6" s="106"/>
      <c r="H6" s="105"/>
      <c r="I6" s="108"/>
      <c r="J6" s="177"/>
      <c r="K6" s="178"/>
      <c r="L6" s="179"/>
      <c r="N6" s="1">
        <v>2</v>
      </c>
      <c r="O6" s="155" t="e">
        <f t="shared" ref="O6:O35" si="3">P6/4.1868</f>
        <v>#REF!</v>
      </c>
      <c r="P6" s="111" t="e">
        <f>#REF!</f>
        <v>#REF!</v>
      </c>
      <c r="Q6" s="112" t="e">
        <f t="shared" ref="Q6:Q35" si="4">O6*0.11237</f>
        <v>#REF!</v>
      </c>
      <c r="S6" s="115">
        <f t="shared" ref="S6:S35" si="5">J6*1000</f>
        <v>0</v>
      </c>
      <c r="T6" s="182">
        <f t="shared" ref="T6:T35" si="6">S6*35.31467</f>
        <v>0</v>
      </c>
      <c r="V6" s="110" t="e">
        <f t="shared" ref="V6:V35" si="7">S6*O6/1000000</f>
        <v>#REF!</v>
      </c>
      <c r="W6" s="111" t="e">
        <f t="shared" ref="W6:W35" si="8">P6*S6/1000000</f>
        <v>#REF!</v>
      </c>
      <c r="X6" s="112" t="e">
        <f t="shared" ref="X6:X35" si="9">T6*Q6/1000000</f>
        <v>#REF!</v>
      </c>
      <c r="AE6" s="230" t="str">
        <f t="shared" si="0"/>
        <v/>
      </c>
      <c r="AF6" s="243"/>
      <c r="AG6" s="244"/>
      <c r="AH6" s="245"/>
      <c r="AI6" s="246">
        <f t="shared" si="1"/>
        <v>0</v>
      </c>
      <c r="AJ6" s="247">
        <f t="shared" si="2"/>
        <v>0</v>
      </c>
      <c r="AK6" s="231"/>
      <c r="AL6" s="231"/>
      <c r="AM6" s="231"/>
      <c r="AN6" s="231"/>
      <c r="AO6" s="231"/>
      <c r="AP6" s="231"/>
    </row>
    <row r="7" spans="1:42" x14ac:dyDescent="0.2">
      <c r="A7" s="103"/>
      <c r="B7" s="105"/>
      <c r="C7" s="104"/>
      <c r="D7" s="176"/>
      <c r="E7" s="105"/>
      <c r="F7" s="106"/>
      <c r="G7" s="106"/>
      <c r="H7" s="105"/>
      <c r="I7" s="108"/>
      <c r="J7" s="177"/>
      <c r="K7" s="178"/>
      <c r="L7" s="179"/>
      <c r="N7" s="1">
        <v>3</v>
      </c>
      <c r="O7" s="155" t="e">
        <f t="shared" si="3"/>
        <v>#REF!</v>
      </c>
      <c r="P7" s="111" t="e">
        <f>#REF!</f>
        <v>#REF!</v>
      </c>
      <c r="Q7" s="112" t="e">
        <f t="shared" si="4"/>
        <v>#REF!</v>
      </c>
      <c r="S7" s="115">
        <f t="shared" si="5"/>
        <v>0</v>
      </c>
      <c r="T7" s="182">
        <f t="shared" si="6"/>
        <v>0</v>
      </c>
      <c r="V7" s="110" t="e">
        <f t="shared" si="7"/>
        <v>#REF!</v>
      </c>
      <c r="W7" s="111" t="e">
        <f t="shared" si="8"/>
        <v>#REF!</v>
      </c>
      <c r="X7" s="112" t="e">
        <f t="shared" si="9"/>
        <v>#REF!</v>
      </c>
      <c r="AE7" s="230" t="str">
        <f t="shared" si="0"/>
        <v/>
      </c>
      <c r="AF7" s="243"/>
      <c r="AG7" s="244"/>
      <c r="AH7" s="245"/>
      <c r="AI7" s="246">
        <f t="shared" si="1"/>
        <v>0</v>
      </c>
      <c r="AJ7" s="247">
        <f t="shared" si="2"/>
        <v>0</v>
      </c>
      <c r="AK7" s="231"/>
      <c r="AL7" s="231"/>
      <c r="AM7" s="231"/>
      <c r="AN7" s="231"/>
      <c r="AO7" s="231"/>
      <c r="AP7" s="231"/>
    </row>
    <row r="8" spans="1:42" x14ac:dyDescent="0.2">
      <c r="A8" s="103"/>
      <c r="B8" s="105"/>
      <c r="C8" s="104"/>
      <c r="D8" s="176"/>
      <c r="E8" s="105"/>
      <c r="F8" s="106"/>
      <c r="G8" s="106"/>
      <c r="H8" s="105"/>
      <c r="I8" s="108"/>
      <c r="J8" s="177"/>
      <c r="K8" s="178"/>
      <c r="L8" s="179"/>
      <c r="N8" s="1">
        <v>4</v>
      </c>
      <c r="O8" s="155" t="e">
        <f t="shared" si="3"/>
        <v>#REF!</v>
      </c>
      <c r="P8" s="111" t="e">
        <f>#REF!</f>
        <v>#REF!</v>
      </c>
      <c r="Q8" s="112" t="e">
        <f t="shared" si="4"/>
        <v>#REF!</v>
      </c>
      <c r="S8" s="115">
        <f t="shared" si="5"/>
        <v>0</v>
      </c>
      <c r="T8" s="182">
        <f t="shared" si="6"/>
        <v>0</v>
      </c>
      <c r="V8" s="110" t="e">
        <f t="shared" si="7"/>
        <v>#REF!</v>
      </c>
      <c r="W8" s="111" t="e">
        <f t="shared" si="8"/>
        <v>#REF!</v>
      </c>
      <c r="X8" s="112" t="e">
        <f t="shared" si="9"/>
        <v>#REF!</v>
      </c>
      <c r="AE8" s="230" t="str">
        <f t="shared" si="0"/>
        <v/>
      </c>
      <c r="AF8" s="243"/>
      <c r="AG8" s="244"/>
      <c r="AH8" s="245"/>
      <c r="AI8" s="246">
        <f t="shared" si="1"/>
        <v>0</v>
      </c>
      <c r="AJ8" s="247">
        <f t="shared" si="2"/>
        <v>0</v>
      </c>
      <c r="AK8" s="231"/>
      <c r="AL8" s="231"/>
      <c r="AM8" s="231"/>
      <c r="AN8" s="231"/>
      <c r="AO8" s="231"/>
      <c r="AP8" s="231"/>
    </row>
    <row r="9" spans="1:42" x14ac:dyDescent="0.2">
      <c r="A9" s="103"/>
      <c r="B9" s="105"/>
      <c r="C9" s="104"/>
      <c r="D9" s="176"/>
      <c r="E9" s="105"/>
      <c r="F9" s="106"/>
      <c r="G9" s="106"/>
      <c r="H9" s="105"/>
      <c r="I9" s="108"/>
      <c r="J9" s="177"/>
      <c r="K9" s="178"/>
      <c r="L9" s="179"/>
      <c r="N9" s="1">
        <v>5</v>
      </c>
      <c r="O9" s="155" t="e">
        <f t="shared" si="3"/>
        <v>#REF!</v>
      </c>
      <c r="P9" s="111" t="e">
        <f>#REF!</f>
        <v>#REF!</v>
      </c>
      <c r="Q9" s="112" t="e">
        <f t="shared" si="4"/>
        <v>#REF!</v>
      </c>
      <c r="S9" s="115">
        <f t="shared" si="5"/>
        <v>0</v>
      </c>
      <c r="T9" s="182">
        <f t="shared" si="6"/>
        <v>0</v>
      </c>
      <c r="V9" s="110" t="e">
        <f t="shared" si="7"/>
        <v>#REF!</v>
      </c>
      <c r="W9" s="111" t="e">
        <f t="shared" si="8"/>
        <v>#REF!</v>
      </c>
      <c r="X9" s="112" t="e">
        <f t="shared" si="9"/>
        <v>#REF!</v>
      </c>
      <c r="AE9" s="230" t="str">
        <f t="shared" si="0"/>
        <v/>
      </c>
      <c r="AF9" s="243"/>
      <c r="AG9" s="244"/>
      <c r="AH9" s="245"/>
      <c r="AI9" s="246">
        <f t="shared" si="1"/>
        <v>0</v>
      </c>
      <c r="AJ9" s="247">
        <f t="shared" si="2"/>
        <v>0</v>
      </c>
      <c r="AK9" s="231"/>
      <c r="AL9" s="231"/>
      <c r="AM9" s="231"/>
      <c r="AN9" s="231"/>
      <c r="AO9" s="231"/>
      <c r="AP9" s="231"/>
    </row>
    <row r="10" spans="1:42" x14ac:dyDescent="0.2">
      <c r="A10" s="103"/>
      <c r="B10" s="105"/>
      <c r="C10" s="104"/>
      <c r="D10" s="176"/>
      <c r="E10" s="105"/>
      <c r="F10" s="106"/>
      <c r="G10" s="106"/>
      <c r="H10" s="105"/>
      <c r="I10" s="108"/>
      <c r="J10" s="177"/>
      <c r="K10" s="178"/>
      <c r="L10" s="179"/>
      <c r="N10" s="1">
        <v>6</v>
      </c>
      <c r="O10" s="155" t="e">
        <f t="shared" si="3"/>
        <v>#REF!</v>
      </c>
      <c r="P10" s="111" t="e">
        <f>#REF!</f>
        <v>#REF!</v>
      </c>
      <c r="Q10" s="112" t="e">
        <f t="shared" si="4"/>
        <v>#REF!</v>
      </c>
      <c r="S10" s="115">
        <f t="shared" si="5"/>
        <v>0</v>
      </c>
      <c r="T10" s="182">
        <f t="shared" si="6"/>
        <v>0</v>
      </c>
      <c r="V10" s="110" t="e">
        <f t="shared" si="7"/>
        <v>#REF!</v>
      </c>
      <c r="W10" s="111" t="e">
        <f t="shared" si="8"/>
        <v>#REF!</v>
      </c>
      <c r="X10" s="112" t="e">
        <f t="shared" si="9"/>
        <v>#REF!</v>
      </c>
      <c r="AE10" s="230" t="str">
        <f t="shared" si="0"/>
        <v/>
      </c>
      <c r="AF10" s="243"/>
      <c r="AG10" s="244"/>
      <c r="AH10" s="245"/>
      <c r="AI10" s="246">
        <f t="shared" si="1"/>
        <v>0</v>
      </c>
      <c r="AJ10" s="247">
        <f t="shared" si="2"/>
        <v>0</v>
      </c>
      <c r="AK10" s="231"/>
      <c r="AL10" s="231"/>
      <c r="AM10" s="231"/>
      <c r="AN10" s="231"/>
      <c r="AO10" s="231"/>
      <c r="AP10" s="231"/>
    </row>
    <row r="11" spans="1:42" x14ac:dyDescent="0.2">
      <c r="A11" s="103"/>
      <c r="B11" s="105"/>
      <c r="C11" s="104"/>
      <c r="D11" s="176"/>
      <c r="E11" s="105"/>
      <c r="F11" s="106"/>
      <c r="G11" s="106"/>
      <c r="H11" s="105"/>
      <c r="I11" s="108"/>
      <c r="J11" s="177"/>
      <c r="K11" s="178"/>
      <c r="L11" s="179"/>
      <c r="N11" s="1">
        <v>7</v>
      </c>
      <c r="O11" s="155" t="e">
        <f t="shared" si="3"/>
        <v>#REF!</v>
      </c>
      <c r="P11" s="111" t="e">
        <f>#REF!</f>
        <v>#REF!</v>
      </c>
      <c r="Q11" s="112" t="e">
        <f t="shared" si="4"/>
        <v>#REF!</v>
      </c>
      <c r="S11" s="115">
        <f t="shared" si="5"/>
        <v>0</v>
      </c>
      <c r="T11" s="182">
        <f t="shared" si="6"/>
        <v>0</v>
      </c>
      <c r="V11" s="110" t="e">
        <f t="shared" si="7"/>
        <v>#REF!</v>
      </c>
      <c r="W11" s="111" t="e">
        <f t="shared" si="8"/>
        <v>#REF!</v>
      </c>
      <c r="X11" s="112" t="e">
        <f t="shared" si="9"/>
        <v>#REF!</v>
      </c>
      <c r="AE11" s="230" t="str">
        <f t="shared" si="0"/>
        <v/>
      </c>
      <c r="AF11" s="243"/>
      <c r="AG11" s="244"/>
      <c r="AH11" s="245"/>
      <c r="AI11" s="246">
        <f t="shared" si="1"/>
        <v>0</v>
      </c>
      <c r="AJ11" s="247">
        <f t="shared" si="2"/>
        <v>0</v>
      </c>
      <c r="AK11" s="231"/>
      <c r="AL11" s="231"/>
      <c r="AM11" s="231"/>
      <c r="AN11" s="231"/>
      <c r="AO11" s="231"/>
      <c r="AP11" s="231"/>
    </row>
    <row r="12" spans="1:42" x14ac:dyDescent="0.2">
      <c r="A12" s="103"/>
      <c r="B12" s="105"/>
      <c r="C12" s="104"/>
      <c r="D12" s="176"/>
      <c r="E12" s="105"/>
      <c r="F12" s="106"/>
      <c r="G12" s="106"/>
      <c r="H12" s="105"/>
      <c r="I12" s="108"/>
      <c r="J12" s="177"/>
      <c r="K12" s="178"/>
      <c r="L12" s="179"/>
      <c r="N12" s="1">
        <v>8</v>
      </c>
      <c r="O12" s="155" t="e">
        <f t="shared" si="3"/>
        <v>#REF!</v>
      </c>
      <c r="P12" s="111" t="e">
        <f>#REF!</f>
        <v>#REF!</v>
      </c>
      <c r="Q12" s="112" t="e">
        <f t="shared" si="4"/>
        <v>#REF!</v>
      </c>
      <c r="S12" s="115">
        <f t="shared" si="5"/>
        <v>0</v>
      </c>
      <c r="T12" s="182">
        <f t="shared" si="6"/>
        <v>0</v>
      </c>
      <c r="V12" s="110" t="e">
        <f t="shared" si="7"/>
        <v>#REF!</v>
      </c>
      <c r="W12" s="111" t="e">
        <f t="shared" si="8"/>
        <v>#REF!</v>
      </c>
      <c r="X12" s="112" t="e">
        <f t="shared" si="9"/>
        <v>#REF!</v>
      </c>
      <c r="AE12" s="230" t="str">
        <f t="shared" si="0"/>
        <v/>
      </c>
      <c r="AF12" s="243"/>
      <c r="AG12" s="244"/>
      <c r="AH12" s="245"/>
      <c r="AI12" s="246">
        <f t="shared" si="1"/>
        <v>0</v>
      </c>
      <c r="AJ12" s="247">
        <f t="shared" si="2"/>
        <v>0</v>
      </c>
      <c r="AK12" s="231"/>
      <c r="AL12" s="231"/>
      <c r="AM12" s="231"/>
      <c r="AN12" s="231"/>
      <c r="AO12" s="231"/>
      <c r="AP12" s="231"/>
    </row>
    <row r="13" spans="1:42" x14ac:dyDescent="0.2">
      <c r="A13" s="103"/>
      <c r="B13" s="105"/>
      <c r="C13" s="104"/>
      <c r="D13" s="176"/>
      <c r="E13" s="105"/>
      <c r="F13" s="106"/>
      <c r="G13" s="106"/>
      <c r="H13" s="105"/>
      <c r="I13" s="108"/>
      <c r="J13" s="177"/>
      <c r="K13" s="178"/>
      <c r="L13" s="179"/>
      <c r="N13" s="1">
        <v>9</v>
      </c>
      <c r="O13" s="155" t="e">
        <f t="shared" si="3"/>
        <v>#REF!</v>
      </c>
      <c r="P13" s="111" t="e">
        <f>#REF!</f>
        <v>#REF!</v>
      </c>
      <c r="Q13" s="112" t="e">
        <f t="shared" si="4"/>
        <v>#REF!</v>
      </c>
      <c r="S13" s="115">
        <f t="shared" si="5"/>
        <v>0</v>
      </c>
      <c r="T13" s="182">
        <f t="shared" si="6"/>
        <v>0</v>
      </c>
      <c r="V13" s="110" t="e">
        <f t="shared" si="7"/>
        <v>#REF!</v>
      </c>
      <c r="W13" s="111" t="e">
        <f t="shared" si="8"/>
        <v>#REF!</v>
      </c>
      <c r="X13" s="112" t="e">
        <f t="shared" si="9"/>
        <v>#REF!</v>
      </c>
      <c r="AE13" s="230" t="str">
        <f t="shared" si="0"/>
        <v/>
      </c>
      <c r="AF13" s="243"/>
      <c r="AG13" s="244"/>
      <c r="AH13" s="245"/>
      <c r="AI13" s="246">
        <f t="shared" si="1"/>
        <v>0</v>
      </c>
      <c r="AJ13" s="247">
        <f t="shared" si="2"/>
        <v>0</v>
      </c>
      <c r="AK13" s="231"/>
      <c r="AL13" s="231"/>
      <c r="AM13" s="231"/>
      <c r="AN13" s="231"/>
      <c r="AO13" s="231"/>
      <c r="AP13" s="231"/>
    </row>
    <row r="14" spans="1:42" x14ac:dyDescent="0.2">
      <c r="A14" s="103"/>
      <c r="B14" s="105"/>
      <c r="C14" s="104"/>
      <c r="D14" s="176"/>
      <c r="E14" s="105"/>
      <c r="F14" s="106"/>
      <c r="G14" s="106"/>
      <c r="H14" s="105"/>
      <c r="I14" s="108"/>
      <c r="J14" s="177"/>
      <c r="K14" s="178"/>
      <c r="L14" s="179"/>
      <c r="N14" s="1">
        <v>10</v>
      </c>
      <c r="O14" s="155" t="e">
        <f t="shared" si="3"/>
        <v>#REF!</v>
      </c>
      <c r="P14" s="111" t="e">
        <f>#REF!</f>
        <v>#REF!</v>
      </c>
      <c r="Q14" s="112" t="e">
        <f t="shared" si="4"/>
        <v>#REF!</v>
      </c>
      <c r="S14" s="115">
        <f t="shared" si="5"/>
        <v>0</v>
      </c>
      <c r="T14" s="182">
        <f t="shared" si="6"/>
        <v>0</v>
      </c>
      <c r="V14" s="110" t="e">
        <f t="shared" si="7"/>
        <v>#REF!</v>
      </c>
      <c r="W14" s="111" t="e">
        <f t="shared" si="8"/>
        <v>#REF!</v>
      </c>
      <c r="X14" s="112" t="e">
        <f t="shared" si="9"/>
        <v>#REF!</v>
      </c>
      <c r="AE14" s="230" t="str">
        <f t="shared" si="0"/>
        <v/>
      </c>
      <c r="AF14" s="243"/>
      <c r="AG14" s="244"/>
      <c r="AH14" s="245"/>
      <c r="AI14" s="246">
        <f t="shared" si="1"/>
        <v>0</v>
      </c>
      <c r="AJ14" s="247">
        <f t="shared" si="2"/>
        <v>0</v>
      </c>
      <c r="AK14" s="231"/>
      <c r="AL14" s="231"/>
      <c r="AM14" s="231"/>
      <c r="AN14" s="231"/>
      <c r="AO14" s="231"/>
      <c r="AP14" s="231"/>
    </row>
    <row r="15" spans="1:42" x14ac:dyDescent="0.2">
      <c r="A15" s="103"/>
      <c r="B15" s="105"/>
      <c r="C15" s="104"/>
      <c r="D15" s="176"/>
      <c r="E15" s="105"/>
      <c r="F15" s="106"/>
      <c r="G15" s="106"/>
      <c r="H15" s="105"/>
      <c r="I15" s="108"/>
      <c r="J15" s="177"/>
      <c r="K15" s="178"/>
      <c r="L15" s="179"/>
      <c r="N15" s="1">
        <v>11</v>
      </c>
      <c r="O15" s="155" t="e">
        <f t="shared" si="3"/>
        <v>#REF!</v>
      </c>
      <c r="P15" s="111" t="e">
        <f>#REF!</f>
        <v>#REF!</v>
      </c>
      <c r="Q15" s="112" t="e">
        <f t="shared" si="4"/>
        <v>#REF!</v>
      </c>
      <c r="S15" s="115">
        <f t="shared" si="5"/>
        <v>0</v>
      </c>
      <c r="T15" s="182">
        <f t="shared" si="6"/>
        <v>0</v>
      </c>
      <c r="V15" s="110" t="e">
        <f t="shared" si="7"/>
        <v>#REF!</v>
      </c>
      <c r="W15" s="111" t="e">
        <f t="shared" si="8"/>
        <v>#REF!</v>
      </c>
      <c r="X15" s="112" t="e">
        <f t="shared" si="9"/>
        <v>#REF!</v>
      </c>
      <c r="AE15" s="230" t="str">
        <f t="shared" si="0"/>
        <v/>
      </c>
      <c r="AF15" s="243"/>
      <c r="AG15" s="244"/>
      <c r="AH15" s="245"/>
      <c r="AI15" s="246">
        <f t="shared" si="1"/>
        <v>0</v>
      </c>
      <c r="AJ15" s="247">
        <f t="shared" si="2"/>
        <v>0</v>
      </c>
      <c r="AK15" s="231"/>
      <c r="AL15" s="231"/>
      <c r="AM15" s="231"/>
      <c r="AN15" s="231"/>
      <c r="AO15" s="231"/>
      <c r="AP15" s="231"/>
    </row>
    <row r="16" spans="1:42" x14ac:dyDescent="0.2">
      <c r="A16" s="103"/>
      <c r="B16" s="105"/>
      <c r="C16" s="104"/>
      <c r="D16" s="176"/>
      <c r="E16" s="105"/>
      <c r="F16" s="106"/>
      <c r="G16" s="106"/>
      <c r="H16" s="105"/>
      <c r="I16" s="108"/>
      <c r="J16" s="177"/>
      <c r="K16" s="178"/>
      <c r="L16" s="179"/>
      <c r="N16" s="1">
        <v>12</v>
      </c>
      <c r="O16" s="155" t="e">
        <f t="shared" si="3"/>
        <v>#REF!</v>
      </c>
      <c r="P16" s="111" t="e">
        <f>#REF!</f>
        <v>#REF!</v>
      </c>
      <c r="Q16" s="112" t="e">
        <f t="shared" si="4"/>
        <v>#REF!</v>
      </c>
      <c r="S16" s="115">
        <f t="shared" si="5"/>
        <v>0</v>
      </c>
      <c r="T16" s="182">
        <f t="shared" si="6"/>
        <v>0</v>
      </c>
      <c r="V16" s="110" t="e">
        <f t="shared" si="7"/>
        <v>#REF!</v>
      </c>
      <c r="W16" s="111" t="e">
        <f t="shared" si="8"/>
        <v>#REF!</v>
      </c>
      <c r="X16" s="112" t="e">
        <f t="shared" si="9"/>
        <v>#REF!</v>
      </c>
      <c r="AE16" s="230" t="str">
        <f t="shared" si="0"/>
        <v/>
      </c>
      <c r="AF16" s="243"/>
      <c r="AG16" s="244"/>
      <c r="AH16" s="245"/>
      <c r="AI16" s="246">
        <f t="shared" si="1"/>
        <v>0</v>
      </c>
      <c r="AJ16" s="247">
        <f t="shared" si="2"/>
        <v>0</v>
      </c>
      <c r="AK16" s="231"/>
      <c r="AL16" s="231"/>
      <c r="AM16" s="231"/>
      <c r="AN16" s="231"/>
      <c r="AO16" s="231"/>
      <c r="AP16" s="231"/>
    </row>
    <row r="17" spans="1:42" x14ac:dyDescent="0.2">
      <c r="A17" s="103"/>
      <c r="B17" s="105"/>
      <c r="C17" s="104"/>
      <c r="D17" s="176"/>
      <c r="E17" s="105"/>
      <c r="F17" s="106"/>
      <c r="G17" s="106"/>
      <c r="H17" s="105"/>
      <c r="I17" s="108"/>
      <c r="J17" s="177"/>
      <c r="K17" s="178"/>
      <c r="L17" s="179"/>
      <c r="N17" s="1">
        <v>13</v>
      </c>
      <c r="O17" s="155" t="e">
        <f t="shared" si="3"/>
        <v>#REF!</v>
      </c>
      <c r="P17" s="111" t="e">
        <f>#REF!</f>
        <v>#REF!</v>
      </c>
      <c r="Q17" s="112" t="e">
        <f t="shared" si="4"/>
        <v>#REF!</v>
      </c>
      <c r="S17" s="115">
        <f t="shared" si="5"/>
        <v>0</v>
      </c>
      <c r="T17" s="182">
        <f t="shared" si="6"/>
        <v>0</v>
      </c>
      <c r="V17" s="110" t="e">
        <f t="shared" si="7"/>
        <v>#REF!</v>
      </c>
      <c r="W17" s="111" t="e">
        <f t="shared" si="8"/>
        <v>#REF!</v>
      </c>
      <c r="X17" s="112" t="e">
        <f t="shared" si="9"/>
        <v>#REF!</v>
      </c>
      <c r="AE17" s="230" t="str">
        <f t="shared" si="0"/>
        <v/>
      </c>
      <c r="AF17" s="243"/>
      <c r="AG17" s="244"/>
      <c r="AH17" s="245"/>
      <c r="AI17" s="246">
        <f t="shared" si="1"/>
        <v>0</v>
      </c>
      <c r="AJ17" s="247">
        <f t="shared" si="2"/>
        <v>0</v>
      </c>
      <c r="AK17" s="231"/>
      <c r="AL17" s="231"/>
      <c r="AM17" s="231"/>
      <c r="AN17" s="231"/>
      <c r="AO17" s="231"/>
      <c r="AP17" s="231"/>
    </row>
    <row r="18" spans="1:42" x14ac:dyDescent="0.2">
      <c r="A18" s="103"/>
      <c r="B18" s="105"/>
      <c r="C18" s="104"/>
      <c r="D18" s="176"/>
      <c r="E18" s="105"/>
      <c r="F18" s="106"/>
      <c r="G18" s="106"/>
      <c r="H18" s="105"/>
      <c r="I18" s="108"/>
      <c r="J18" s="177"/>
      <c r="K18" s="178"/>
      <c r="L18" s="179"/>
      <c r="N18" s="1">
        <v>14</v>
      </c>
      <c r="O18" s="155" t="e">
        <f t="shared" si="3"/>
        <v>#REF!</v>
      </c>
      <c r="P18" s="111" t="e">
        <f>#REF!</f>
        <v>#REF!</v>
      </c>
      <c r="Q18" s="112" t="e">
        <f t="shared" si="4"/>
        <v>#REF!</v>
      </c>
      <c r="S18" s="115">
        <f t="shared" si="5"/>
        <v>0</v>
      </c>
      <c r="T18" s="182">
        <f t="shared" si="6"/>
        <v>0</v>
      </c>
      <c r="V18" s="110" t="e">
        <f t="shared" si="7"/>
        <v>#REF!</v>
      </c>
      <c r="W18" s="111" t="e">
        <f t="shared" si="8"/>
        <v>#REF!</v>
      </c>
      <c r="X18" s="112" t="e">
        <f t="shared" si="9"/>
        <v>#REF!</v>
      </c>
      <c r="AE18" s="230" t="str">
        <f t="shared" si="0"/>
        <v/>
      </c>
      <c r="AF18" s="243"/>
      <c r="AG18" s="244"/>
      <c r="AH18" s="245"/>
      <c r="AI18" s="246">
        <f t="shared" si="1"/>
        <v>0</v>
      </c>
      <c r="AJ18" s="247">
        <f t="shared" si="2"/>
        <v>0</v>
      </c>
      <c r="AK18" s="231"/>
      <c r="AL18" s="231"/>
      <c r="AM18" s="231"/>
      <c r="AN18" s="231"/>
      <c r="AO18" s="231"/>
      <c r="AP18" s="231"/>
    </row>
    <row r="19" spans="1:42" x14ac:dyDescent="0.2">
      <c r="A19" s="103"/>
      <c r="B19" s="105"/>
      <c r="C19" s="104"/>
      <c r="D19" s="176"/>
      <c r="E19" s="105"/>
      <c r="F19" s="106"/>
      <c r="G19" s="106"/>
      <c r="H19" s="105"/>
      <c r="I19" s="108"/>
      <c r="J19" s="177"/>
      <c r="K19" s="178"/>
      <c r="L19" s="179"/>
      <c r="N19" s="1">
        <v>15</v>
      </c>
      <c r="O19" s="155" t="e">
        <f t="shared" si="3"/>
        <v>#REF!</v>
      </c>
      <c r="P19" s="111" t="e">
        <f>#REF!</f>
        <v>#REF!</v>
      </c>
      <c r="Q19" s="112" t="e">
        <f t="shared" si="4"/>
        <v>#REF!</v>
      </c>
      <c r="S19" s="115">
        <f t="shared" si="5"/>
        <v>0</v>
      </c>
      <c r="T19" s="182">
        <f t="shared" si="6"/>
        <v>0</v>
      </c>
      <c r="V19" s="110" t="e">
        <f t="shared" si="7"/>
        <v>#REF!</v>
      </c>
      <c r="W19" s="111" t="e">
        <f t="shared" si="8"/>
        <v>#REF!</v>
      </c>
      <c r="X19" s="112" t="e">
        <f t="shared" si="9"/>
        <v>#REF!</v>
      </c>
      <c r="AE19" s="230" t="str">
        <f t="shared" si="0"/>
        <v/>
      </c>
      <c r="AF19" s="243"/>
      <c r="AG19" s="244"/>
      <c r="AH19" s="245"/>
      <c r="AI19" s="246">
        <f t="shared" si="1"/>
        <v>0</v>
      </c>
      <c r="AJ19" s="247">
        <f t="shared" si="2"/>
        <v>0</v>
      </c>
      <c r="AK19" s="231"/>
      <c r="AL19" s="231"/>
      <c r="AM19" s="231"/>
      <c r="AN19" s="231"/>
      <c r="AO19" s="231"/>
      <c r="AP19" s="231"/>
    </row>
    <row r="20" spans="1:42" x14ac:dyDescent="0.2">
      <c r="A20" s="103"/>
      <c r="B20" s="105"/>
      <c r="C20" s="104"/>
      <c r="D20" s="176"/>
      <c r="E20" s="105"/>
      <c r="F20" s="106"/>
      <c r="G20" s="106"/>
      <c r="H20" s="105"/>
      <c r="I20" s="108"/>
      <c r="J20" s="177"/>
      <c r="K20" s="178"/>
      <c r="L20" s="179"/>
      <c r="N20" s="1">
        <v>16</v>
      </c>
      <c r="O20" s="155" t="e">
        <f t="shared" si="3"/>
        <v>#REF!</v>
      </c>
      <c r="P20" s="111" t="e">
        <f>#REF!</f>
        <v>#REF!</v>
      </c>
      <c r="Q20" s="112" t="e">
        <f t="shared" si="4"/>
        <v>#REF!</v>
      </c>
      <c r="S20" s="115">
        <f t="shared" si="5"/>
        <v>0</v>
      </c>
      <c r="T20" s="182">
        <f t="shared" si="6"/>
        <v>0</v>
      </c>
      <c r="V20" s="110" t="e">
        <f t="shared" si="7"/>
        <v>#REF!</v>
      </c>
      <c r="W20" s="111" t="e">
        <f t="shared" si="8"/>
        <v>#REF!</v>
      </c>
      <c r="X20" s="112" t="e">
        <f t="shared" si="9"/>
        <v>#REF!</v>
      </c>
      <c r="AE20" s="230" t="str">
        <f t="shared" si="0"/>
        <v/>
      </c>
      <c r="AF20" s="243"/>
      <c r="AG20" s="244"/>
      <c r="AH20" s="245"/>
      <c r="AI20" s="246">
        <f t="shared" si="1"/>
        <v>0</v>
      </c>
      <c r="AJ20" s="247">
        <f t="shared" si="2"/>
        <v>0</v>
      </c>
      <c r="AK20" s="231"/>
      <c r="AL20" s="231"/>
      <c r="AM20" s="231"/>
      <c r="AN20" s="231"/>
      <c r="AO20" s="231"/>
      <c r="AP20" s="231"/>
    </row>
    <row r="21" spans="1:42" x14ac:dyDescent="0.2">
      <c r="A21" s="103"/>
      <c r="B21" s="105"/>
      <c r="C21" s="104"/>
      <c r="D21" s="176"/>
      <c r="E21" s="105"/>
      <c r="F21" s="106"/>
      <c r="G21" s="106"/>
      <c r="H21" s="105"/>
      <c r="I21" s="108"/>
      <c r="J21" s="177"/>
      <c r="K21" s="178"/>
      <c r="L21" s="179"/>
      <c r="N21" s="1">
        <v>17</v>
      </c>
      <c r="O21" s="155" t="e">
        <f t="shared" si="3"/>
        <v>#REF!</v>
      </c>
      <c r="P21" s="111" t="e">
        <f>#REF!</f>
        <v>#REF!</v>
      </c>
      <c r="Q21" s="112" t="e">
        <f t="shared" si="4"/>
        <v>#REF!</v>
      </c>
      <c r="S21" s="115">
        <f t="shared" si="5"/>
        <v>0</v>
      </c>
      <c r="T21" s="182">
        <f t="shared" si="6"/>
        <v>0</v>
      </c>
      <c r="V21" s="110" t="e">
        <f t="shared" si="7"/>
        <v>#REF!</v>
      </c>
      <c r="W21" s="111" t="e">
        <f t="shared" si="8"/>
        <v>#REF!</v>
      </c>
      <c r="X21" s="112" t="e">
        <f t="shared" si="9"/>
        <v>#REF!</v>
      </c>
      <c r="AE21" s="230" t="str">
        <f t="shared" si="0"/>
        <v/>
      </c>
      <c r="AF21" s="243"/>
      <c r="AG21" s="244"/>
      <c r="AH21" s="245"/>
      <c r="AI21" s="246">
        <f t="shared" si="1"/>
        <v>0</v>
      </c>
      <c r="AJ21" s="247">
        <f t="shared" si="2"/>
        <v>0</v>
      </c>
      <c r="AK21" s="231"/>
      <c r="AL21" s="231"/>
      <c r="AM21" s="231"/>
      <c r="AN21" s="231"/>
      <c r="AO21" s="231"/>
      <c r="AP21" s="231"/>
    </row>
    <row r="22" spans="1:42" x14ac:dyDescent="0.2">
      <c r="A22" s="103"/>
      <c r="B22" s="105"/>
      <c r="C22" s="104"/>
      <c r="D22" s="176"/>
      <c r="E22" s="105"/>
      <c r="F22" s="106"/>
      <c r="G22" s="106"/>
      <c r="H22" s="105"/>
      <c r="I22" s="108"/>
      <c r="J22" s="177"/>
      <c r="K22" s="178"/>
      <c r="L22" s="179"/>
      <c r="N22" s="1">
        <v>18</v>
      </c>
      <c r="O22" s="155" t="e">
        <f t="shared" si="3"/>
        <v>#REF!</v>
      </c>
      <c r="P22" s="111" t="e">
        <f>#REF!</f>
        <v>#REF!</v>
      </c>
      <c r="Q22" s="112" t="e">
        <f t="shared" si="4"/>
        <v>#REF!</v>
      </c>
      <c r="S22" s="115">
        <f t="shared" si="5"/>
        <v>0</v>
      </c>
      <c r="T22" s="182">
        <f t="shared" si="6"/>
        <v>0</v>
      </c>
      <c r="V22" s="110" t="e">
        <f t="shared" si="7"/>
        <v>#REF!</v>
      </c>
      <c r="W22" s="111" t="e">
        <f t="shared" si="8"/>
        <v>#REF!</v>
      </c>
      <c r="X22" s="112" t="e">
        <f t="shared" si="9"/>
        <v>#REF!</v>
      </c>
      <c r="AE22" s="230" t="str">
        <f t="shared" si="0"/>
        <v/>
      </c>
      <c r="AF22" s="243"/>
      <c r="AG22" s="244"/>
      <c r="AH22" s="248"/>
      <c r="AI22" s="246">
        <f t="shared" si="1"/>
        <v>0</v>
      </c>
      <c r="AJ22" s="247">
        <f t="shared" si="2"/>
        <v>0</v>
      </c>
      <c r="AK22" s="231"/>
      <c r="AL22" s="231"/>
      <c r="AM22" s="231"/>
      <c r="AN22" s="231"/>
      <c r="AO22" s="231"/>
      <c r="AP22" s="231"/>
    </row>
    <row r="23" spans="1:42" x14ac:dyDescent="0.2">
      <c r="A23" s="103"/>
      <c r="B23" s="105"/>
      <c r="C23" s="104"/>
      <c r="D23" s="176"/>
      <c r="E23" s="105"/>
      <c r="F23" s="106"/>
      <c r="G23" s="106"/>
      <c r="H23" s="105"/>
      <c r="I23" s="108"/>
      <c r="J23" s="177"/>
      <c r="K23" s="178"/>
      <c r="L23" s="179"/>
      <c r="N23" s="1">
        <v>19</v>
      </c>
      <c r="O23" s="155" t="e">
        <f t="shared" si="3"/>
        <v>#REF!</v>
      </c>
      <c r="P23" s="111" t="e">
        <f>#REF!</f>
        <v>#REF!</v>
      </c>
      <c r="Q23" s="112" t="e">
        <f t="shared" si="4"/>
        <v>#REF!</v>
      </c>
      <c r="S23" s="115">
        <f t="shared" si="5"/>
        <v>0</v>
      </c>
      <c r="T23" s="182">
        <f t="shared" si="6"/>
        <v>0</v>
      </c>
      <c r="V23" s="110" t="e">
        <f t="shared" si="7"/>
        <v>#REF!</v>
      </c>
      <c r="W23" s="111" t="e">
        <f t="shared" si="8"/>
        <v>#REF!</v>
      </c>
      <c r="X23" s="112" t="e">
        <f t="shared" si="9"/>
        <v>#REF!</v>
      </c>
      <c r="AE23" s="230" t="str">
        <f t="shared" si="0"/>
        <v/>
      </c>
      <c r="AF23" s="243"/>
      <c r="AG23" s="244"/>
      <c r="AH23" s="248"/>
      <c r="AI23" s="246">
        <f t="shared" si="1"/>
        <v>0</v>
      </c>
      <c r="AJ23" s="247">
        <f t="shared" si="2"/>
        <v>0</v>
      </c>
      <c r="AK23" s="231"/>
      <c r="AL23" s="231"/>
      <c r="AM23" s="231"/>
      <c r="AN23" s="231"/>
      <c r="AO23" s="231"/>
      <c r="AP23" s="231"/>
    </row>
    <row r="24" spans="1:42" x14ac:dyDescent="0.2">
      <c r="A24" s="103"/>
      <c r="B24" s="105"/>
      <c r="C24" s="104"/>
      <c r="D24" s="176"/>
      <c r="E24" s="105"/>
      <c r="F24" s="106"/>
      <c r="G24" s="106"/>
      <c r="H24" s="105"/>
      <c r="I24" s="108"/>
      <c r="J24" s="177"/>
      <c r="K24" s="178"/>
      <c r="L24" s="179"/>
      <c r="N24" s="1">
        <v>20</v>
      </c>
      <c r="O24" s="155" t="e">
        <f t="shared" si="3"/>
        <v>#REF!</v>
      </c>
      <c r="P24" s="111" t="e">
        <f>#REF!</f>
        <v>#REF!</v>
      </c>
      <c r="Q24" s="112" t="e">
        <f t="shared" si="4"/>
        <v>#REF!</v>
      </c>
      <c r="S24" s="115">
        <f t="shared" si="5"/>
        <v>0</v>
      </c>
      <c r="T24" s="182">
        <f t="shared" si="6"/>
        <v>0</v>
      </c>
      <c r="V24" s="110" t="e">
        <f t="shared" si="7"/>
        <v>#REF!</v>
      </c>
      <c r="W24" s="111" t="e">
        <f t="shared" si="8"/>
        <v>#REF!</v>
      </c>
      <c r="X24" s="112" t="e">
        <f t="shared" si="9"/>
        <v>#REF!</v>
      </c>
      <c r="AE24" s="230" t="str">
        <f t="shared" si="0"/>
        <v/>
      </c>
      <c r="AF24" s="243"/>
      <c r="AG24" s="244"/>
      <c r="AH24" s="248"/>
      <c r="AI24" s="246">
        <f t="shared" si="1"/>
        <v>0</v>
      </c>
      <c r="AJ24" s="247">
        <f t="shared" si="2"/>
        <v>0</v>
      </c>
      <c r="AK24" s="231"/>
      <c r="AL24" s="231"/>
      <c r="AM24" s="231"/>
      <c r="AN24" s="231"/>
      <c r="AO24" s="231"/>
      <c r="AP24" s="231"/>
    </row>
    <row r="25" spans="1:42" x14ac:dyDescent="0.2">
      <c r="A25" s="103"/>
      <c r="B25" s="105"/>
      <c r="C25" s="104"/>
      <c r="D25" s="176"/>
      <c r="E25" s="105"/>
      <c r="F25" s="106"/>
      <c r="G25" s="106"/>
      <c r="H25" s="105"/>
      <c r="I25" s="108"/>
      <c r="J25" s="177"/>
      <c r="K25" s="178"/>
      <c r="L25" s="179"/>
      <c r="N25" s="1">
        <v>21</v>
      </c>
      <c r="O25" s="155" t="e">
        <f t="shared" si="3"/>
        <v>#REF!</v>
      </c>
      <c r="P25" s="111" t="e">
        <f>#REF!</f>
        <v>#REF!</v>
      </c>
      <c r="Q25" s="112" t="e">
        <f t="shared" si="4"/>
        <v>#REF!</v>
      </c>
      <c r="S25" s="115">
        <f t="shared" si="5"/>
        <v>0</v>
      </c>
      <c r="T25" s="182">
        <f t="shared" si="6"/>
        <v>0</v>
      </c>
      <c r="V25" s="110" t="e">
        <f t="shared" si="7"/>
        <v>#REF!</v>
      </c>
      <c r="W25" s="111" t="e">
        <f t="shared" si="8"/>
        <v>#REF!</v>
      </c>
      <c r="X25" s="112" t="e">
        <f t="shared" si="9"/>
        <v>#REF!</v>
      </c>
      <c r="AE25" s="230" t="str">
        <f t="shared" si="0"/>
        <v/>
      </c>
      <c r="AF25" s="243"/>
      <c r="AG25" s="244"/>
      <c r="AH25" s="248"/>
      <c r="AI25" s="246">
        <f t="shared" si="1"/>
        <v>0</v>
      </c>
      <c r="AJ25" s="247">
        <f t="shared" si="2"/>
        <v>0</v>
      </c>
      <c r="AK25" s="231"/>
      <c r="AL25" s="231"/>
      <c r="AM25" s="231"/>
      <c r="AN25" s="231"/>
      <c r="AO25" s="231"/>
      <c r="AP25" s="231"/>
    </row>
    <row r="26" spans="1:42" x14ac:dyDescent="0.2">
      <c r="A26" s="103"/>
      <c r="B26" s="105"/>
      <c r="C26" s="104"/>
      <c r="D26" s="176"/>
      <c r="E26" s="105"/>
      <c r="F26" s="106"/>
      <c r="G26" s="106"/>
      <c r="H26" s="105"/>
      <c r="I26" s="108"/>
      <c r="J26" s="177"/>
      <c r="K26" s="178"/>
      <c r="L26" s="179"/>
      <c r="N26" s="1">
        <v>22</v>
      </c>
      <c r="O26" s="155" t="e">
        <f t="shared" si="3"/>
        <v>#REF!</v>
      </c>
      <c r="P26" s="111" t="e">
        <f>#REF!</f>
        <v>#REF!</v>
      </c>
      <c r="Q26" s="112" t="e">
        <f t="shared" si="4"/>
        <v>#REF!</v>
      </c>
      <c r="S26" s="115">
        <f t="shared" si="5"/>
        <v>0</v>
      </c>
      <c r="T26" s="182">
        <f t="shared" si="6"/>
        <v>0</v>
      </c>
      <c r="V26" s="110" t="e">
        <f t="shared" si="7"/>
        <v>#REF!</v>
      </c>
      <c r="W26" s="111" t="e">
        <f t="shared" si="8"/>
        <v>#REF!</v>
      </c>
      <c r="X26" s="112" t="e">
        <f t="shared" si="9"/>
        <v>#REF!</v>
      </c>
      <c r="AE26" s="230" t="str">
        <f t="shared" si="0"/>
        <v/>
      </c>
      <c r="AF26" s="243"/>
      <c r="AG26" s="244"/>
      <c r="AH26" s="248"/>
      <c r="AI26" s="246">
        <f t="shared" si="1"/>
        <v>0</v>
      </c>
      <c r="AJ26" s="247">
        <f t="shared" si="2"/>
        <v>0</v>
      </c>
      <c r="AK26" s="231"/>
      <c r="AL26" s="231"/>
      <c r="AM26" s="231"/>
      <c r="AN26" s="231"/>
      <c r="AO26" s="231"/>
      <c r="AP26" s="231"/>
    </row>
    <row r="27" spans="1:42" x14ac:dyDescent="0.2">
      <c r="A27" s="103"/>
      <c r="B27" s="105"/>
      <c r="C27" s="104"/>
      <c r="D27" s="176"/>
      <c r="E27" s="105"/>
      <c r="F27" s="106"/>
      <c r="G27" s="106"/>
      <c r="H27" s="105"/>
      <c r="I27" s="108"/>
      <c r="J27" s="177"/>
      <c r="K27" s="178"/>
      <c r="L27" s="179"/>
      <c r="N27" s="1">
        <v>23</v>
      </c>
      <c r="O27" s="155" t="e">
        <f t="shared" si="3"/>
        <v>#REF!</v>
      </c>
      <c r="P27" s="111" t="e">
        <f>#REF!</f>
        <v>#REF!</v>
      </c>
      <c r="Q27" s="112" t="e">
        <f t="shared" si="4"/>
        <v>#REF!</v>
      </c>
      <c r="S27" s="115">
        <f t="shared" si="5"/>
        <v>0</v>
      </c>
      <c r="T27" s="182">
        <f t="shared" si="6"/>
        <v>0</v>
      </c>
      <c r="V27" s="110" t="e">
        <f t="shared" si="7"/>
        <v>#REF!</v>
      </c>
      <c r="W27" s="111" t="e">
        <f t="shared" si="8"/>
        <v>#REF!</v>
      </c>
      <c r="X27" s="112" t="e">
        <f t="shared" si="9"/>
        <v>#REF!</v>
      </c>
      <c r="AE27" s="230" t="str">
        <f t="shared" si="0"/>
        <v/>
      </c>
      <c r="AF27" s="243"/>
      <c r="AG27" s="244"/>
      <c r="AH27" s="248"/>
      <c r="AI27" s="246">
        <f t="shared" si="1"/>
        <v>0</v>
      </c>
      <c r="AJ27" s="247">
        <f t="shared" si="2"/>
        <v>0</v>
      </c>
      <c r="AK27" s="231"/>
      <c r="AL27" s="231"/>
      <c r="AM27" s="231"/>
      <c r="AN27" s="231"/>
      <c r="AO27" s="231"/>
      <c r="AP27" s="231"/>
    </row>
    <row r="28" spans="1:42" x14ac:dyDescent="0.2">
      <c r="A28" s="103"/>
      <c r="B28" s="105"/>
      <c r="C28" s="104"/>
      <c r="D28" s="176"/>
      <c r="E28" s="105"/>
      <c r="F28" s="106"/>
      <c r="G28" s="106"/>
      <c r="H28" s="105"/>
      <c r="I28" s="108"/>
      <c r="J28" s="177"/>
      <c r="K28" s="178"/>
      <c r="L28" s="179"/>
      <c r="N28" s="1">
        <v>24</v>
      </c>
      <c r="O28" s="155" t="e">
        <f t="shared" si="3"/>
        <v>#REF!</v>
      </c>
      <c r="P28" s="111" t="e">
        <f>#REF!</f>
        <v>#REF!</v>
      </c>
      <c r="Q28" s="112" t="e">
        <f t="shared" si="4"/>
        <v>#REF!</v>
      </c>
      <c r="S28" s="115">
        <f t="shared" si="5"/>
        <v>0</v>
      </c>
      <c r="T28" s="182">
        <f t="shared" si="6"/>
        <v>0</v>
      </c>
      <c r="V28" s="110" t="e">
        <f t="shared" si="7"/>
        <v>#REF!</v>
      </c>
      <c r="W28" s="111" t="e">
        <f t="shared" si="8"/>
        <v>#REF!</v>
      </c>
      <c r="X28" s="112" t="e">
        <f t="shared" si="9"/>
        <v>#REF!</v>
      </c>
      <c r="AE28" s="230" t="str">
        <f t="shared" si="0"/>
        <v/>
      </c>
      <c r="AF28" s="243"/>
      <c r="AG28" s="244"/>
      <c r="AH28" s="248"/>
      <c r="AI28" s="246">
        <f t="shared" si="1"/>
        <v>0</v>
      </c>
      <c r="AJ28" s="247">
        <f t="shared" si="2"/>
        <v>0</v>
      </c>
      <c r="AK28" s="231"/>
      <c r="AL28" s="231"/>
      <c r="AM28" s="231"/>
      <c r="AN28" s="231"/>
      <c r="AO28" s="231"/>
      <c r="AP28" s="231"/>
    </row>
    <row r="29" spans="1:42" x14ac:dyDescent="0.2">
      <c r="A29" s="103"/>
      <c r="B29" s="105"/>
      <c r="C29" s="104"/>
      <c r="D29" s="176"/>
      <c r="E29" s="105"/>
      <c r="F29" s="106"/>
      <c r="G29" s="106"/>
      <c r="H29" s="105"/>
      <c r="I29" s="108"/>
      <c r="J29" s="177"/>
      <c r="K29" s="178"/>
      <c r="L29" s="179"/>
      <c r="N29" s="1">
        <v>25</v>
      </c>
      <c r="O29" s="155" t="e">
        <f t="shared" si="3"/>
        <v>#REF!</v>
      </c>
      <c r="P29" s="111" t="e">
        <f>#REF!</f>
        <v>#REF!</v>
      </c>
      <c r="Q29" s="112" t="e">
        <f t="shared" si="4"/>
        <v>#REF!</v>
      </c>
      <c r="S29" s="115">
        <f t="shared" si="5"/>
        <v>0</v>
      </c>
      <c r="T29" s="182">
        <f t="shared" si="6"/>
        <v>0</v>
      </c>
      <c r="V29" s="110" t="e">
        <f t="shared" si="7"/>
        <v>#REF!</v>
      </c>
      <c r="W29" s="111" t="e">
        <f t="shared" si="8"/>
        <v>#REF!</v>
      </c>
      <c r="X29" s="112" t="e">
        <f t="shared" si="9"/>
        <v>#REF!</v>
      </c>
      <c r="AE29" s="230" t="str">
        <f t="shared" si="0"/>
        <v/>
      </c>
      <c r="AF29" s="243"/>
      <c r="AG29" s="244"/>
      <c r="AH29" s="248"/>
      <c r="AI29" s="246">
        <f t="shared" si="1"/>
        <v>0</v>
      </c>
      <c r="AJ29" s="247">
        <f t="shared" si="2"/>
        <v>0</v>
      </c>
      <c r="AK29" s="231"/>
      <c r="AL29" s="231"/>
      <c r="AM29" s="231"/>
      <c r="AN29" s="231"/>
      <c r="AO29" s="231"/>
      <c r="AP29" s="231"/>
    </row>
    <row r="30" spans="1:42" x14ac:dyDescent="0.2">
      <c r="A30" s="103"/>
      <c r="B30" s="105"/>
      <c r="C30" s="104"/>
      <c r="D30" s="176"/>
      <c r="E30" s="105"/>
      <c r="F30" s="106"/>
      <c r="G30" s="106"/>
      <c r="H30" s="105"/>
      <c r="I30" s="108"/>
      <c r="J30" s="177"/>
      <c r="K30" s="178"/>
      <c r="L30" s="179"/>
      <c r="N30" s="1">
        <v>26</v>
      </c>
      <c r="O30" s="155" t="e">
        <f t="shared" si="3"/>
        <v>#REF!</v>
      </c>
      <c r="P30" s="111" t="e">
        <f>#REF!</f>
        <v>#REF!</v>
      </c>
      <c r="Q30" s="112" t="e">
        <f t="shared" si="4"/>
        <v>#REF!</v>
      </c>
      <c r="S30" s="115">
        <f t="shared" si="5"/>
        <v>0</v>
      </c>
      <c r="T30" s="182">
        <f t="shared" si="6"/>
        <v>0</v>
      </c>
      <c r="V30" s="110" t="e">
        <f t="shared" si="7"/>
        <v>#REF!</v>
      </c>
      <c r="W30" s="111" t="e">
        <f t="shared" si="8"/>
        <v>#REF!</v>
      </c>
      <c r="X30" s="112" t="e">
        <f t="shared" si="9"/>
        <v>#REF!</v>
      </c>
      <c r="AE30" s="230" t="str">
        <f t="shared" si="0"/>
        <v/>
      </c>
      <c r="AF30" s="243"/>
      <c r="AG30" s="244"/>
      <c r="AH30" s="248"/>
      <c r="AI30" s="246">
        <f t="shared" si="1"/>
        <v>0</v>
      </c>
      <c r="AJ30" s="247">
        <f t="shared" si="2"/>
        <v>0</v>
      </c>
      <c r="AK30" s="231"/>
      <c r="AL30" s="231"/>
      <c r="AM30" s="231"/>
      <c r="AN30" s="231"/>
      <c r="AO30" s="231"/>
      <c r="AP30" s="231"/>
    </row>
    <row r="31" spans="1:42" x14ac:dyDescent="0.2">
      <c r="A31" s="103"/>
      <c r="B31" s="105"/>
      <c r="C31" s="104"/>
      <c r="D31" s="176"/>
      <c r="E31" s="105"/>
      <c r="F31" s="106"/>
      <c r="G31" s="106"/>
      <c r="H31" s="105"/>
      <c r="I31" s="108"/>
      <c r="J31" s="177"/>
      <c r="K31" s="178"/>
      <c r="L31" s="179"/>
      <c r="N31" s="1">
        <v>27</v>
      </c>
      <c r="O31" s="155" t="e">
        <f t="shared" si="3"/>
        <v>#REF!</v>
      </c>
      <c r="P31" s="111" t="e">
        <f>#REF!</f>
        <v>#REF!</v>
      </c>
      <c r="Q31" s="112" t="e">
        <f t="shared" si="4"/>
        <v>#REF!</v>
      </c>
      <c r="S31" s="115">
        <f t="shared" si="5"/>
        <v>0</v>
      </c>
      <c r="T31" s="182">
        <f t="shared" si="6"/>
        <v>0</v>
      </c>
      <c r="V31" s="110" t="e">
        <f t="shared" si="7"/>
        <v>#REF!</v>
      </c>
      <c r="W31" s="111" t="e">
        <f t="shared" si="8"/>
        <v>#REF!</v>
      </c>
      <c r="X31" s="112" t="e">
        <f t="shared" si="9"/>
        <v>#REF!</v>
      </c>
      <c r="AE31" s="230" t="str">
        <f t="shared" si="0"/>
        <v/>
      </c>
      <c r="AF31" s="243"/>
      <c r="AG31" s="244"/>
      <c r="AH31" s="248"/>
      <c r="AI31" s="246">
        <f t="shared" si="1"/>
        <v>0</v>
      </c>
      <c r="AJ31" s="247">
        <f t="shared" si="2"/>
        <v>0</v>
      </c>
      <c r="AK31" s="231"/>
      <c r="AL31" s="231"/>
      <c r="AM31" s="231"/>
      <c r="AN31" s="231"/>
      <c r="AO31" s="231"/>
      <c r="AP31" s="231"/>
    </row>
    <row r="32" spans="1:42" x14ac:dyDescent="0.2">
      <c r="A32" s="103"/>
      <c r="B32" s="105"/>
      <c r="C32" s="104"/>
      <c r="D32" s="176"/>
      <c r="E32" s="105"/>
      <c r="F32" s="106"/>
      <c r="G32" s="106"/>
      <c r="H32" s="105"/>
      <c r="I32" s="108"/>
      <c r="J32" s="177"/>
      <c r="K32" s="178"/>
      <c r="L32" s="179"/>
      <c r="N32" s="1">
        <v>28</v>
      </c>
      <c r="O32" s="155" t="e">
        <f t="shared" si="3"/>
        <v>#REF!</v>
      </c>
      <c r="P32" s="111" t="e">
        <f>#REF!</f>
        <v>#REF!</v>
      </c>
      <c r="Q32" s="112" t="e">
        <f t="shared" si="4"/>
        <v>#REF!</v>
      </c>
      <c r="S32" s="115">
        <f t="shared" si="5"/>
        <v>0</v>
      </c>
      <c r="T32" s="182">
        <f t="shared" si="6"/>
        <v>0</v>
      </c>
      <c r="V32" s="110" t="e">
        <f t="shared" si="7"/>
        <v>#REF!</v>
      </c>
      <c r="W32" s="111" t="e">
        <f t="shared" si="8"/>
        <v>#REF!</v>
      </c>
      <c r="X32" s="112" t="e">
        <f t="shared" si="9"/>
        <v>#REF!</v>
      </c>
      <c r="AE32" s="230" t="str">
        <f t="shared" si="0"/>
        <v/>
      </c>
      <c r="AF32" s="243"/>
      <c r="AG32" s="244"/>
      <c r="AH32" s="248"/>
      <c r="AI32" s="246">
        <f t="shared" si="1"/>
        <v>0</v>
      </c>
      <c r="AJ32" s="247">
        <f t="shared" si="2"/>
        <v>0</v>
      </c>
      <c r="AK32" s="231"/>
      <c r="AL32" s="231"/>
      <c r="AM32" s="231"/>
      <c r="AN32" s="231"/>
      <c r="AO32" s="231"/>
      <c r="AP32" s="231"/>
    </row>
    <row r="33" spans="1:42" x14ac:dyDescent="0.2">
      <c r="A33" s="103"/>
      <c r="B33" s="105"/>
      <c r="C33" s="104"/>
      <c r="D33" s="176"/>
      <c r="E33" s="105"/>
      <c r="F33" s="106"/>
      <c r="G33" s="106"/>
      <c r="H33" s="105"/>
      <c r="I33" s="108"/>
      <c r="J33" s="177"/>
      <c r="K33" s="178"/>
      <c r="L33" s="179"/>
      <c r="N33" s="1">
        <v>29</v>
      </c>
      <c r="O33" s="155" t="e">
        <f t="shared" si="3"/>
        <v>#REF!</v>
      </c>
      <c r="P33" s="111" t="e">
        <f>#REF!</f>
        <v>#REF!</v>
      </c>
      <c r="Q33" s="112" t="e">
        <f t="shared" si="4"/>
        <v>#REF!</v>
      </c>
      <c r="S33" s="115">
        <f t="shared" si="5"/>
        <v>0</v>
      </c>
      <c r="T33" s="182">
        <f t="shared" si="6"/>
        <v>0</v>
      </c>
      <c r="V33" s="110" t="e">
        <f t="shared" si="7"/>
        <v>#REF!</v>
      </c>
      <c r="W33" s="111" t="e">
        <f t="shared" si="8"/>
        <v>#REF!</v>
      </c>
      <c r="X33" s="112" t="e">
        <f t="shared" si="9"/>
        <v>#REF!</v>
      </c>
      <c r="AE33" s="230" t="str">
        <f t="shared" si="0"/>
        <v/>
      </c>
      <c r="AF33" s="243"/>
      <c r="AG33" s="244"/>
      <c r="AH33" s="248"/>
      <c r="AI33" s="246">
        <f t="shared" si="1"/>
        <v>0</v>
      </c>
      <c r="AJ33" s="247">
        <f t="shared" si="2"/>
        <v>0</v>
      </c>
      <c r="AK33" s="231"/>
      <c r="AL33" s="231"/>
      <c r="AM33" s="231"/>
      <c r="AN33" s="231"/>
      <c r="AO33" s="231"/>
      <c r="AP33" s="231"/>
    </row>
    <row r="34" spans="1:42" x14ac:dyDescent="0.2">
      <c r="A34" s="103"/>
      <c r="B34" s="105"/>
      <c r="C34" s="104"/>
      <c r="D34" s="176"/>
      <c r="E34" s="105"/>
      <c r="F34" s="106"/>
      <c r="G34" s="106"/>
      <c r="H34" s="105"/>
      <c r="I34" s="108"/>
      <c r="J34" s="177"/>
      <c r="K34" s="178"/>
      <c r="L34" s="179"/>
      <c r="N34" s="1">
        <v>30</v>
      </c>
      <c r="O34" s="155" t="e">
        <f t="shared" si="3"/>
        <v>#REF!</v>
      </c>
      <c r="P34" s="111" t="e">
        <f>#REF!</f>
        <v>#REF!</v>
      </c>
      <c r="Q34" s="112" t="e">
        <f t="shared" si="4"/>
        <v>#REF!</v>
      </c>
      <c r="S34" s="115">
        <f t="shared" si="5"/>
        <v>0</v>
      </c>
      <c r="T34" s="182">
        <f t="shared" si="6"/>
        <v>0</v>
      </c>
      <c r="V34" s="110" t="e">
        <f t="shared" si="7"/>
        <v>#REF!</v>
      </c>
      <c r="W34" s="111" t="e">
        <f t="shared" si="8"/>
        <v>#REF!</v>
      </c>
      <c r="X34" s="112" t="e">
        <f t="shared" si="9"/>
        <v>#REF!</v>
      </c>
      <c r="AE34" s="230" t="str">
        <f t="shared" si="0"/>
        <v/>
      </c>
      <c r="AF34" s="243"/>
      <c r="AG34" s="244"/>
      <c r="AH34" s="248"/>
      <c r="AI34" s="246">
        <f t="shared" si="1"/>
        <v>0</v>
      </c>
      <c r="AJ34" s="247">
        <f t="shared" si="2"/>
        <v>0</v>
      </c>
      <c r="AK34" s="231"/>
      <c r="AL34" s="231"/>
      <c r="AM34" s="231"/>
      <c r="AN34" s="231"/>
      <c r="AO34" s="231"/>
      <c r="AP34" s="231"/>
    </row>
    <row r="35" spans="1:42" ht="13.5" thickBot="1" x14ac:dyDescent="0.25">
      <c r="A35" s="7"/>
      <c r="B35" s="6"/>
      <c r="C35" s="121"/>
      <c r="D35" s="183"/>
      <c r="E35" s="6"/>
      <c r="F35" s="122"/>
      <c r="G35" s="122"/>
      <c r="H35" s="6"/>
      <c r="I35" s="124"/>
      <c r="J35" s="184"/>
      <c r="K35" s="66"/>
      <c r="L35" s="8"/>
      <c r="N35" s="1">
        <v>31</v>
      </c>
      <c r="O35" s="156" t="e">
        <f t="shared" si="3"/>
        <v>#REF!</v>
      </c>
      <c r="P35" s="117" t="e">
        <f>#REF!</f>
        <v>#REF!</v>
      </c>
      <c r="Q35" s="118" t="e">
        <f t="shared" si="4"/>
        <v>#REF!</v>
      </c>
      <c r="S35" s="119">
        <f t="shared" si="5"/>
        <v>0</v>
      </c>
      <c r="T35" s="185">
        <f t="shared" si="6"/>
        <v>0</v>
      </c>
      <c r="V35" s="186" t="e">
        <f t="shared" si="7"/>
        <v>#REF!</v>
      </c>
      <c r="W35" s="117" t="e">
        <f t="shared" si="8"/>
        <v>#REF!</v>
      </c>
      <c r="X35" s="118" t="e">
        <f t="shared" si="9"/>
        <v>#REF!</v>
      </c>
      <c r="AE35" s="230" t="str">
        <f t="shared" si="0"/>
        <v/>
      </c>
      <c r="AF35" s="249"/>
      <c r="AG35" s="250"/>
      <c r="AH35" s="251"/>
      <c r="AI35" s="252">
        <f t="shared" si="1"/>
        <v>0</v>
      </c>
      <c r="AJ35" s="253">
        <f t="shared" si="2"/>
        <v>0</v>
      </c>
      <c r="AK35" s="231"/>
      <c r="AL35" s="231"/>
      <c r="AM35" s="231"/>
      <c r="AN35" s="231"/>
      <c r="AO35" s="231"/>
      <c r="AP35" s="231"/>
    </row>
    <row r="36" spans="1:42" ht="13.5" thickBot="1" x14ac:dyDescent="0.25">
      <c r="C36" s="187"/>
      <c r="J36" s="188"/>
      <c r="AE36" s="230"/>
      <c r="AF36" s="231"/>
      <c r="AG36" s="231"/>
      <c r="AH36" s="231"/>
      <c r="AI36" s="231"/>
      <c r="AJ36" s="231"/>
      <c r="AK36" s="231"/>
      <c r="AL36" s="231"/>
      <c r="AM36" s="231"/>
      <c r="AN36" s="231"/>
      <c r="AO36" s="231"/>
      <c r="AP36" s="231"/>
    </row>
    <row r="37" spans="1:42" ht="13.5" thickBot="1" x14ac:dyDescent="0.25">
      <c r="A37" s="134" t="s">
        <v>45</v>
      </c>
      <c r="B37" s="135">
        <f>COUNT(B4:B35)</f>
        <v>1</v>
      </c>
      <c r="E37" s="134" t="s">
        <v>46</v>
      </c>
      <c r="F37" s="136">
        <f>MAX(F4:F35)</f>
        <v>5354.0766599999997</v>
      </c>
      <c r="G37" s="136">
        <f>MAX(G4:G35)</f>
        <v>19.397694000000001</v>
      </c>
      <c r="I37" s="134" t="s">
        <v>71</v>
      </c>
      <c r="J37" s="189">
        <f>SUM(J5:J35)</f>
        <v>0</v>
      </c>
      <c r="N37" s="134" t="s">
        <v>47</v>
      </c>
      <c r="O37" s="137" t="e">
        <f>AVERAGE(O5:O35)</f>
        <v>#REF!</v>
      </c>
      <c r="P37" s="137" t="e">
        <f>AVERAGE(P5:P35)</f>
        <v>#REF!</v>
      </c>
      <c r="Q37" s="138" t="e">
        <f>AVERAGE(Q5:Q35)</f>
        <v>#REF!</v>
      </c>
      <c r="S37" s="139">
        <f>SUM(S5:S35)</f>
        <v>0</v>
      </c>
      <c r="T37" s="140">
        <f>SUM(T5:T35)</f>
        <v>0</v>
      </c>
      <c r="V37" s="141" t="e">
        <f>SUM(V5:V35)</f>
        <v>#REF!</v>
      </c>
      <c r="W37" s="142" t="e">
        <f>SUM(W5:W35)</f>
        <v>#REF!</v>
      </c>
      <c r="X37" s="143" t="e">
        <f>SUM(X5:X35)</f>
        <v>#REF!</v>
      </c>
      <c r="AE37" s="230"/>
      <c r="AF37" s="254" t="s">
        <v>84</v>
      </c>
      <c r="AG37" s="255">
        <f>COUNT(AG4:AG35)</f>
        <v>0</v>
      </c>
      <c r="AH37" s="231"/>
      <c r="AI37" s="231"/>
      <c r="AJ37" s="256">
        <f>SUM(AJ4:AJ34)</f>
        <v>49.542000000000002</v>
      </c>
      <c r="AK37" s="257" t="s">
        <v>52</v>
      </c>
      <c r="AL37" s="257"/>
      <c r="AM37" s="257"/>
      <c r="AN37" s="257"/>
      <c r="AO37" s="257"/>
      <c r="AP37" s="231"/>
    </row>
    <row r="38" spans="1:42" ht="13.5" thickBot="1" x14ac:dyDescent="0.25">
      <c r="E38" s="134" t="s">
        <v>47</v>
      </c>
      <c r="F38" s="144">
        <f>AVERAGE(F4:F35)</f>
        <v>5354.0766599999997</v>
      </c>
      <c r="G38" s="144">
        <f>AVERAGE(G4:G35)</f>
        <v>19.397694000000001</v>
      </c>
      <c r="I38" s="134" t="s">
        <v>70</v>
      </c>
      <c r="J38" s="185">
        <f>J37*35.31467</f>
        <v>0</v>
      </c>
      <c r="O38" s="146" t="s">
        <v>49</v>
      </c>
      <c r="P38" s="146" t="s">
        <v>50</v>
      </c>
      <c r="Q38" s="146" t="s">
        <v>51</v>
      </c>
      <c r="S38" s="147" t="s">
        <v>52</v>
      </c>
      <c r="T38" s="147" t="s">
        <v>52</v>
      </c>
      <c r="V38" s="147" t="s">
        <v>52</v>
      </c>
      <c r="W38" s="147" t="s">
        <v>52</v>
      </c>
      <c r="X38" s="147" t="s">
        <v>52</v>
      </c>
      <c r="AE38" s="230"/>
      <c r="AF38" s="254" t="s">
        <v>85</v>
      </c>
      <c r="AG38" s="227">
        <f>COUNT(B4:B35)-COUNT(AG4:AG35)</f>
        <v>1</v>
      </c>
      <c r="AH38" s="231"/>
      <c r="AI38" s="231"/>
      <c r="AJ38" s="258" t="e">
        <f>AJ37/SUM(AI5:AI35)</f>
        <v>#DIV/0!</v>
      </c>
      <c r="AK38" s="257" t="s">
        <v>92</v>
      </c>
      <c r="AL38" s="231"/>
      <c r="AM38" s="231"/>
      <c r="AN38" s="231"/>
      <c r="AO38" s="231"/>
      <c r="AP38" s="231"/>
    </row>
    <row r="39" spans="1:42" ht="13.5" thickBot="1" x14ac:dyDescent="0.25">
      <c r="E39" s="134" t="s">
        <v>53</v>
      </c>
      <c r="F39" s="145">
        <f>MIN(F4:F35)</f>
        <v>5354.0766599999997</v>
      </c>
      <c r="G39" s="145">
        <f>MIN(G4:G35)</f>
        <v>19.397694000000001</v>
      </c>
      <c r="S39" s="3" t="s">
        <v>12</v>
      </c>
      <c r="T39" s="3" t="s">
        <v>54</v>
      </c>
      <c r="V39" s="3" t="s">
        <v>55</v>
      </c>
      <c r="W39" s="3" t="s">
        <v>56</v>
      </c>
      <c r="X39" s="3" t="s">
        <v>57</v>
      </c>
      <c r="AE39" s="230"/>
      <c r="AF39" s="231"/>
      <c r="AG39" s="231"/>
      <c r="AH39" s="231"/>
      <c r="AI39" s="231"/>
      <c r="AJ39" s="231"/>
      <c r="AK39" s="231"/>
      <c r="AL39" s="231"/>
      <c r="AM39" s="231"/>
      <c r="AN39" s="231"/>
      <c r="AO39" s="231"/>
      <c r="AP39" s="231"/>
    </row>
    <row r="40" spans="1:42" ht="13.5" thickBot="1" x14ac:dyDescent="0.25">
      <c r="F40" s="3" t="s">
        <v>72</v>
      </c>
      <c r="G40" s="3" t="s">
        <v>59</v>
      </c>
      <c r="AE40" s="230"/>
      <c r="AF40" s="231"/>
      <c r="AG40" s="231"/>
      <c r="AH40" s="231"/>
      <c r="AI40" s="231"/>
      <c r="AJ40" s="231"/>
      <c r="AK40" s="231"/>
      <c r="AL40" s="231"/>
      <c r="AM40" s="231"/>
      <c r="AN40" s="231"/>
      <c r="AO40" s="231"/>
      <c r="AP40" s="231"/>
    </row>
    <row r="41" spans="1:42" ht="13.5" thickBot="1" x14ac:dyDescent="0.25">
      <c r="O41" s="29"/>
      <c r="AE41" s="230"/>
      <c r="AF41" s="254" t="s">
        <v>87</v>
      </c>
      <c r="AG41" s="255">
        <v>1</v>
      </c>
      <c r="AH41" s="231" t="s">
        <v>12</v>
      </c>
      <c r="AI41" s="231"/>
      <c r="AJ41" s="231"/>
      <c r="AK41" s="231"/>
      <c r="AL41" s="231"/>
      <c r="AM41" s="231"/>
      <c r="AN41" s="231"/>
      <c r="AO41" s="231"/>
      <c r="AP41" s="231"/>
    </row>
    <row r="42" spans="1:42" ht="13.5" thickBot="1" x14ac:dyDescent="0.25">
      <c r="AE42" s="230"/>
      <c r="AF42" s="254" t="s">
        <v>88</v>
      </c>
      <c r="AG42" s="259">
        <v>0.01</v>
      </c>
      <c r="AH42" s="231"/>
      <c r="AI42" s="231"/>
      <c r="AJ42" s="231"/>
      <c r="AK42" s="231"/>
      <c r="AL42" s="231"/>
      <c r="AM42" s="231"/>
      <c r="AN42" s="231"/>
      <c r="AO42" s="231"/>
      <c r="AP42" s="231"/>
    </row>
    <row r="43" spans="1:42" x14ac:dyDescent="0.2">
      <c r="E43" s="149" t="s">
        <v>60</v>
      </c>
      <c r="F43" s="150">
        <v>0.1</v>
      </c>
      <c r="G43" s="149"/>
      <c r="H43" s="149"/>
      <c r="I43" s="149"/>
      <c r="AE43" s="230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</row>
    <row r="44" spans="1:42" x14ac:dyDescent="0.2">
      <c r="E44" s="151" t="s">
        <v>61</v>
      </c>
      <c r="F44" s="152">
        <f>F38*(1+$F$43)</f>
        <v>5889.4843259999998</v>
      </c>
      <c r="G44" s="152">
        <f>G38*(1+$F$43)</f>
        <v>21.337463400000004</v>
      </c>
      <c r="H44" s="149"/>
      <c r="I44" s="149"/>
      <c r="AE44" s="230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</row>
    <row r="45" spans="1:42" x14ac:dyDescent="0.2">
      <c r="E45" s="151" t="s">
        <v>62</v>
      </c>
      <c r="F45" s="152">
        <f>F38*(1-$F$43)</f>
        <v>4818.6689939999997</v>
      </c>
      <c r="G45" s="152">
        <f>G38*(1-$F$43)</f>
        <v>17.457924600000002</v>
      </c>
      <c r="H45" s="149"/>
      <c r="I45" s="149"/>
    </row>
    <row r="46" spans="1:42" x14ac:dyDescent="0.2">
      <c r="A46" s="134" t="s">
        <v>63</v>
      </c>
      <c r="B46" s="263" t="s">
        <v>109</v>
      </c>
      <c r="E46" s="149"/>
      <c r="F46" s="152"/>
      <c r="G46" s="149"/>
      <c r="H46" s="149"/>
      <c r="I46" s="149"/>
    </row>
    <row r="47" spans="1:42" x14ac:dyDescent="0.2">
      <c r="A47" s="134" t="s">
        <v>65</v>
      </c>
      <c r="B47" s="154">
        <v>41199</v>
      </c>
      <c r="E47" s="149"/>
      <c r="F47" s="149"/>
      <c r="G47" s="149"/>
      <c r="H47" s="149"/>
      <c r="I47" s="149"/>
    </row>
    <row r="48" spans="1:42" x14ac:dyDescent="0.2">
      <c r="E48" s="149"/>
      <c r="F48" s="149"/>
      <c r="G48" s="149"/>
      <c r="H48" s="149"/>
      <c r="I48" s="149"/>
    </row>
    <row r="49" spans="5:9" x14ac:dyDescent="0.2">
      <c r="E49" s="149"/>
      <c r="F49" s="149"/>
      <c r="G49" s="149"/>
      <c r="H49" s="149"/>
      <c r="I49" s="149"/>
    </row>
    <row r="50" spans="5:9" x14ac:dyDescent="0.2">
      <c r="E50" s="149"/>
      <c r="F50" s="149"/>
      <c r="G50" s="149"/>
      <c r="H50" s="149"/>
      <c r="I50" s="149"/>
    </row>
    <row r="51" spans="5:9" x14ac:dyDescent="0.2">
      <c r="E51" s="149"/>
      <c r="F51" s="149"/>
      <c r="G51" s="149"/>
      <c r="H51" s="149"/>
      <c r="I51" s="149"/>
    </row>
  </sheetData>
  <phoneticPr fontId="0" type="noConversion"/>
  <conditionalFormatting sqref="J4:J35">
    <cfRule type="cellIs" dxfId="919" priority="8" stopIfTrue="1" operator="lessThan">
      <formula>0</formula>
    </cfRule>
  </conditionalFormatting>
  <conditionalFormatting sqref="F4:F35">
    <cfRule type="cellIs" dxfId="918" priority="5" stopIfTrue="1" operator="lessThan">
      <formula>$F$45</formula>
    </cfRule>
    <cfRule type="cellIs" dxfId="917" priority="6" stopIfTrue="1" operator="greaterThan">
      <formula>$F$44</formula>
    </cfRule>
    <cfRule type="cellIs" dxfId="916" priority="7" stopIfTrue="1" operator="greaterThan">
      <formula>$F$44</formula>
    </cfRule>
  </conditionalFormatting>
  <conditionalFormatting sqref="G4:G35">
    <cfRule type="cellIs" dxfId="915" priority="3" stopIfTrue="1" operator="lessThan">
      <formula>$G$45</formula>
    </cfRule>
    <cfRule type="cellIs" dxfId="914" priority="4" stopIfTrue="1" operator="greaterThan">
      <formula>$G$44</formula>
    </cfRule>
  </conditionalFormatting>
  <conditionalFormatting sqref="AH4:AH35">
    <cfRule type="cellIs" dxfId="913" priority="2" stopIfTrue="1" operator="notBetween">
      <formula>AI4+$AG$41</formula>
      <formula>AI4-$AG$41</formula>
    </cfRule>
  </conditionalFormatting>
  <conditionalFormatting sqref="AG4:AG35">
    <cfRule type="cellIs" dxfId="912" priority="1" stopIfTrue="1" operator="notEqual">
      <formula>B4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99</v>
      </c>
      <c r="B3" s="88">
        <v>0.375</v>
      </c>
      <c r="C3" s="89">
        <v>2013</v>
      </c>
      <c r="D3" s="89">
        <v>7</v>
      </c>
      <c r="E3" s="89">
        <v>1</v>
      </c>
      <c r="F3" s="90">
        <v>917082</v>
      </c>
      <c r="G3" s="89">
        <v>0</v>
      </c>
      <c r="H3" s="90">
        <v>814262</v>
      </c>
      <c r="I3" s="89">
        <v>0</v>
      </c>
      <c r="J3" s="89">
        <v>0</v>
      </c>
      <c r="K3" s="89">
        <v>0</v>
      </c>
      <c r="L3" s="91">
        <v>315.596</v>
      </c>
      <c r="M3" s="90">
        <v>21.1</v>
      </c>
      <c r="N3" s="92">
        <v>0</v>
      </c>
      <c r="O3" s="93">
        <v>8646</v>
      </c>
      <c r="P3" s="94">
        <f>F4-F3</f>
        <v>8646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8646</v>
      </c>
      <c r="W3" s="99">
        <f>V3*35.31467</f>
        <v>305330.63682000001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917082</v>
      </c>
      <c r="AF3" s="87">
        <v>99</v>
      </c>
      <c r="AG3" s="92">
        <v>1</v>
      </c>
      <c r="AH3" s="200">
        <v>917070</v>
      </c>
      <c r="AI3" s="201">
        <f>IFERROR(AE3*1,0)</f>
        <v>917082</v>
      </c>
      <c r="AJ3" s="202">
        <f>(AI3-AH3)</f>
        <v>12</v>
      </c>
      <c r="AL3" s="203">
        <f>AH4-AH3</f>
        <v>-917070</v>
      </c>
      <c r="AM3" s="204">
        <f>AI4-AI3</f>
        <v>8646</v>
      </c>
      <c r="AN3" s="205">
        <f>(AM3-AL3)</f>
        <v>925716</v>
      </c>
      <c r="AO3" s="206">
        <f>IFERROR(AN3/AM3,"")</f>
        <v>107.06870229007633</v>
      </c>
    </row>
    <row r="4" spans="1:41" x14ac:dyDescent="0.2">
      <c r="A4" s="103">
        <v>99</v>
      </c>
      <c r="B4" s="104">
        <v>0.375</v>
      </c>
      <c r="C4" s="105">
        <v>2013</v>
      </c>
      <c r="D4" s="105">
        <v>7</v>
      </c>
      <c r="E4" s="105">
        <v>2</v>
      </c>
      <c r="F4" s="106">
        <v>925728</v>
      </c>
      <c r="G4" s="105">
        <v>0</v>
      </c>
      <c r="H4" s="106">
        <v>814659</v>
      </c>
      <c r="I4" s="105">
        <v>0</v>
      </c>
      <c r="J4" s="105">
        <v>0</v>
      </c>
      <c r="K4" s="105">
        <v>0</v>
      </c>
      <c r="L4" s="107">
        <v>307.67419999999998</v>
      </c>
      <c r="M4" s="106">
        <v>21.1</v>
      </c>
      <c r="N4" s="108">
        <v>0</v>
      </c>
      <c r="O4" s="109">
        <v>9882</v>
      </c>
      <c r="P4" s="94">
        <f t="shared" ref="P4:P33" si="0">F5-F4</f>
        <v>9882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9882</v>
      </c>
      <c r="W4" s="113">
        <f>V4*35.31467</f>
        <v>348979.56893999997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925728</v>
      </c>
      <c r="AF4" s="103"/>
      <c r="AG4" s="207"/>
      <c r="AH4" s="208"/>
      <c r="AI4" s="209">
        <f t="shared" ref="AI4:AI34" si="4">IFERROR(AE4*1,0)</f>
        <v>925728</v>
      </c>
      <c r="AJ4" s="210">
        <f t="shared" ref="AJ4:AJ34" si="5">(AI4-AH4)</f>
        <v>925728</v>
      </c>
      <c r="AL4" s="203">
        <f t="shared" ref="AL4:AM33" si="6">AH5-AH4</f>
        <v>0</v>
      </c>
      <c r="AM4" s="211">
        <f t="shared" si="6"/>
        <v>9882</v>
      </c>
      <c r="AN4" s="212">
        <f t="shared" ref="AN4:AN33" si="7">(AM4-AL4)</f>
        <v>9882</v>
      </c>
      <c r="AO4" s="213">
        <f t="shared" ref="AO4:AO33" si="8">IFERROR(AN4/AM4,"")</f>
        <v>1</v>
      </c>
    </row>
    <row r="5" spans="1:41" x14ac:dyDescent="0.2">
      <c r="A5" s="103">
        <v>99</v>
      </c>
      <c r="B5" s="104">
        <v>0.375</v>
      </c>
      <c r="C5" s="105">
        <v>2013</v>
      </c>
      <c r="D5" s="105">
        <v>7</v>
      </c>
      <c r="E5" s="105">
        <v>3</v>
      </c>
      <c r="F5" s="106">
        <v>935610</v>
      </c>
      <c r="G5" s="105">
        <v>0</v>
      </c>
      <c r="H5" s="106">
        <v>815114</v>
      </c>
      <c r="I5" s="105">
        <v>0</v>
      </c>
      <c r="J5" s="105">
        <v>0</v>
      </c>
      <c r="K5" s="105">
        <v>0</v>
      </c>
      <c r="L5" s="107">
        <v>306.60149999999999</v>
      </c>
      <c r="M5" s="106">
        <v>21.3</v>
      </c>
      <c r="N5" s="108">
        <v>0</v>
      </c>
      <c r="O5" s="109">
        <v>10604</v>
      </c>
      <c r="P5" s="94">
        <f t="shared" si="0"/>
        <v>10604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10604</v>
      </c>
      <c r="W5" s="113">
        <f t="shared" ref="W5:W33" si="10">V5*35.31467</f>
        <v>374476.76068000001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935610</v>
      </c>
      <c r="AF5" s="103"/>
      <c r="AG5" s="207"/>
      <c r="AH5" s="208"/>
      <c r="AI5" s="209">
        <f t="shared" si="4"/>
        <v>935610</v>
      </c>
      <c r="AJ5" s="210">
        <f t="shared" si="5"/>
        <v>935610</v>
      </c>
      <c r="AL5" s="203">
        <f t="shared" si="6"/>
        <v>0</v>
      </c>
      <c r="AM5" s="211">
        <f t="shared" si="6"/>
        <v>10604</v>
      </c>
      <c r="AN5" s="212">
        <f t="shared" si="7"/>
        <v>10604</v>
      </c>
      <c r="AO5" s="213">
        <f t="shared" si="8"/>
        <v>1</v>
      </c>
    </row>
    <row r="6" spans="1:41" x14ac:dyDescent="0.2">
      <c r="A6" s="103">
        <v>99</v>
      </c>
      <c r="B6" s="104">
        <v>0.375</v>
      </c>
      <c r="C6" s="105">
        <v>2013</v>
      </c>
      <c r="D6" s="105">
        <v>7</v>
      </c>
      <c r="E6" s="105">
        <v>4</v>
      </c>
      <c r="F6" s="106">
        <v>946214</v>
      </c>
      <c r="G6" s="105">
        <v>0</v>
      </c>
      <c r="H6" s="106">
        <v>815602</v>
      </c>
      <c r="I6" s="105">
        <v>0</v>
      </c>
      <c r="J6" s="105">
        <v>0</v>
      </c>
      <c r="K6" s="105">
        <v>0</v>
      </c>
      <c r="L6" s="107">
        <v>307.13799999999998</v>
      </c>
      <c r="M6" s="106">
        <v>21.1</v>
      </c>
      <c r="N6" s="108">
        <v>0</v>
      </c>
      <c r="O6" s="109">
        <v>10352</v>
      </c>
      <c r="P6" s="94">
        <f t="shared" si="0"/>
        <v>10352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10352</v>
      </c>
      <c r="W6" s="113">
        <f t="shared" si="10"/>
        <v>365577.46383999998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946214</v>
      </c>
      <c r="AF6" s="103"/>
      <c r="AG6" s="207"/>
      <c r="AH6" s="208"/>
      <c r="AI6" s="209">
        <f t="shared" si="4"/>
        <v>946214</v>
      </c>
      <c r="AJ6" s="210">
        <f t="shared" si="5"/>
        <v>946214</v>
      </c>
      <c r="AL6" s="203">
        <f t="shared" si="6"/>
        <v>0</v>
      </c>
      <c r="AM6" s="211">
        <f t="shared" si="6"/>
        <v>10352</v>
      </c>
      <c r="AN6" s="212">
        <f t="shared" si="7"/>
        <v>10352</v>
      </c>
      <c r="AO6" s="213">
        <f t="shared" si="8"/>
        <v>1</v>
      </c>
    </row>
    <row r="7" spans="1:41" x14ac:dyDescent="0.2">
      <c r="A7" s="103">
        <v>99</v>
      </c>
      <c r="B7" s="104">
        <v>0.375</v>
      </c>
      <c r="C7" s="105">
        <v>2013</v>
      </c>
      <c r="D7" s="105">
        <v>7</v>
      </c>
      <c r="E7" s="105">
        <v>5</v>
      </c>
      <c r="F7" s="106">
        <v>956566</v>
      </c>
      <c r="G7" s="105">
        <v>0</v>
      </c>
      <c r="H7" s="106">
        <v>816080</v>
      </c>
      <c r="I7" s="105">
        <v>0</v>
      </c>
      <c r="J7" s="105">
        <v>0</v>
      </c>
      <c r="K7" s="105">
        <v>0</v>
      </c>
      <c r="L7" s="107">
        <v>305.49270000000001</v>
      </c>
      <c r="M7" s="106">
        <v>21</v>
      </c>
      <c r="N7" s="108">
        <v>0</v>
      </c>
      <c r="O7" s="109">
        <v>10314</v>
      </c>
      <c r="P7" s="94">
        <f t="shared" si="0"/>
        <v>10314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10314</v>
      </c>
      <c r="W7" s="113">
        <f t="shared" si="10"/>
        <v>364235.50637999998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956566</v>
      </c>
      <c r="AF7" s="103"/>
      <c r="AG7" s="207"/>
      <c r="AH7" s="208"/>
      <c r="AI7" s="209">
        <f t="shared" si="4"/>
        <v>956566</v>
      </c>
      <c r="AJ7" s="210">
        <f t="shared" si="5"/>
        <v>956566</v>
      </c>
      <c r="AL7" s="203">
        <f t="shared" si="6"/>
        <v>0</v>
      </c>
      <c r="AM7" s="211">
        <f t="shared" si="6"/>
        <v>10314</v>
      </c>
      <c r="AN7" s="212">
        <f t="shared" si="7"/>
        <v>10314</v>
      </c>
      <c r="AO7" s="213">
        <f t="shared" si="8"/>
        <v>1</v>
      </c>
    </row>
    <row r="8" spans="1:41" x14ac:dyDescent="0.2">
      <c r="A8" s="103">
        <v>99</v>
      </c>
      <c r="B8" s="104">
        <v>0.375</v>
      </c>
      <c r="C8" s="105">
        <v>2013</v>
      </c>
      <c r="D8" s="105">
        <v>7</v>
      </c>
      <c r="E8" s="105">
        <v>6</v>
      </c>
      <c r="F8" s="106">
        <v>966880</v>
      </c>
      <c r="G8" s="105">
        <v>0</v>
      </c>
      <c r="H8" s="106">
        <v>816555</v>
      </c>
      <c r="I8" s="105">
        <v>0</v>
      </c>
      <c r="J8" s="105">
        <v>0</v>
      </c>
      <c r="K8" s="105">
        <v>0</v>
      </c>
      <c r="L8" s="107">
        <v>306.26280000000003</v>
      </c>
      <c r="M8" s="106">
        <v>20.7</v>
      </c>
      <c r="N8" s="108">
        <v>0</v>
      </c>
      <c r="O8" s="109">
        <v>9053</v>
      </c>
      <c r="P8" s="94">
        <f t="shared" si="0"/>
        <v>9053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9053</v>
      </c>
      <c r="W8" s="113">
        <f t="shared" si="10"/>
        <v>319703.70750999998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966880</v>
      </c>
      <c r="AF8" s="103"/>
      <c r="AG8" s="207"/>
      <c r="AH8" s="208"/>
      <c r="AI8" s="209">
        <f t="shared" si="4"/>
        <v>966880</v>
      </c>
      <c r="AJ8" s="210">
        <f t="shared" si="5"/>
        <v>966880</v>
      </c>
      <c r="AL8" s="203">
        <f t="shared" si="6"/>
        <v>0</v>
      </c>
      <c r="AM8" s="211">
        <f t="shared" si="6"/>
        <v>9053</v>
      </c>
      <c r="AN8" s="212">
        <f t="shared" si="7"/>
        <v>9053</v>
      </c>
      <c r="AO8" s="213">
        <f t="shared" si="8"/>
        <v>1</v>
      </c>
    </row>
    <row r="9" spans="1:41" x14ac:dyDescent="0.2">
      <c r="A9" s="103">
        <v>99</v>
      </c>
      <c r="B9" s="104">
        <v>0.375</v>
      </c>
      <c r="C9" s="105">
        <v>2013</v>
      </c>
      <c r="D9" s="105">
        <v>7</v>
      </c>
      <c r="E9" s="105">
        <v>7</v>
      </c>
      <c r="F9" s="106">
        <v>975933</v>
      </c>
      <c r="G9" s="105">
        <v>0</v>
      </c>
      <c r="H9" s="106">
        <v>816960</v>
      </c>
      <c r="I9" s="105">
        <v>0</v>
      </c>
      <c r="J9" s="105">
        <v>0</v>
      </c>
      <c r="K9" s="105">
        <v>0</v>
      </c>
      <c r="L9" s="107">
        <v>314.79140000000001</v>
      </c>
      <c r="M9" s="106">
        <v>20.8</v>
      </c>
      <c r="N9" s="108">
        <v>0</v>
      </c>
      <c r="O9" s="109">
        <v>6755</v>
      </c>
      <c r="P9" s="94">
        <f t="shared" si="0"/>
        <v>6755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6755</v>
      </c>
      <c r="W9" s="113">
        <f t="shared" si="10"/>
        <v>238550.59584999998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975933</v>
      </c>
      <c r="AF9" s="103"/>
      <c r="AG9" s="207"/>
      <c r="AH9" s="208"/>
      <c r="AI9" s="209">
        <f t="shared" si="4"/>
        <v>975933</v>
      </c>
      <c r="AJ9" s="210">
        <f t="shared" si="5"/>
        <v>975933</v>
      </c>
      <c r="AL9" s="203">
        <f t="shared" si="6"/>
        <v>982676</v>
      </c>
      <c r="AM9" s="211">
        <f t="shared" si="6"/>
        <v>6755</v>
      </c>
      <c r="AN9" s="212">
        <f t="shared" si="7"/>
        <v>-975921</v>
      </c>
      <c r="AO9" s="213">
        <f t="shared" si="8"/>
        <v>-144.47387120651371</v>
      </c>
    </row>
    <row r="10" spans="1:41" x14ac:dyDescent="0.2">
      <c r="A10" s="103">
        <v>99</v>
      </c>
      <c r="B10" s="104">
        <v>0.375</v>
      </c>
      <c r="C10" s="105">
        <v>2013</v>
      </c>
      <c r="D10" s="105">
        <v>7</v>
      </c>
      <c r="E10" s="105">
        <v>8</v>
      </c>
      <c r="F10" s="106">
        <v>982688</v>
      </c>
      <c r="G10" s="105">
        <v>0</v>
      </c>
      <c r="H10" s="106">
        <v>817262</v>
      </c>
      <c r="I10" s="105">
        <v>0</v>
      </c>
      <c r="J10" s="105">
        <v>0</v>
      </c>
      <c r="K10" s="105">
        <v>0</v>
      </c>
      <c r="L10" s="107">
        <v>314.99040000000002</v>
      </c>
      <c r="M10" s="106">
        <v>20.6</v>
      </c>
      <c r="N10" s="108">
        <v>0</v>
      </c>
      <c r="O10" s="109">
        <v>11110</v>
      </c>
      <c r="P10" s="94">
        <f t="shared" si="0"/>
        <v>11110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11110</v>
      </c>
      <c r="W10" s="113">
        <f t="shared" si="10"/>
        <v>392345.98369999998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982688</v>
      </c>
      <c r="AF10" s="103">
        <v>99</v>
      </c>
      <c r="AG10" s="207">
        <v>8</v>
      </c>
      <c r="AH10" s="208">
        <v>982676</v>
      </c>
      <c r="AI10" s="209">
        <f t="shared" si="4"/>
        <v>982688</v>
      </c>
      <c r="AJ10" s="210">
        <f t="shared" si="5"/>
        <v>12</v>
      </c>
      <c r="AL10" s="203">
        <f t="shared" si="6"/>
        <v>11113</v>
      </c>
      <c r="AM10" s="211">
        <f t="shared" si="6"/>
        <v>11110</v>
      </c>
      <c r="AN10" s="212">
        <f t="shared" si="7"/>
        <v>-3</v>
      </c>
      <c r="AO10" s="213">
        <f t="shared" si="8"/>
        <v>-2.7002700270027002E-4</v>
      </c>
    </row>
    <row r="11" spans="1:41" x14ac:dyDescent="0.2">
      <c r="A11" s="103">
        <v>99</v>
      </c>
      <c r="B11" s="104">
        <v>0.375</v>
      </c>
      <c r="C11" s="105">
        <v>2013</v>
      </c>
      <c r="D11" s="105">
        <v>7</v>
      </c>
      <c r="E11" s="105">
        <v>9</v>
      </c>
      <c r="F11" s="106">
        <v>993798</v>
      </c>
      <c r="G11" s="105">
        <v>0</v>
      </c>
      <c r="H11" s="106">
        <v>817777</v>
      </c>
      <c r="I11" s="105">
        <v>0</v>
      </c>
      <c r="J11" s="105">
        <v>0</v>
      </c>
      <c r="K11" s="105">
        <v>0</v>
      </c>
      <c r="L11" s="107">
        <v>304.29899999999998</v>
      </c>
      <c r="M11" s="106">
        <v>20.9</v>
      </c>
      <c r="N11" s="108">
        <v>0</v>
      </c>
      <c r="O11" s="109">
        <v>11243</v>
      </c>
      <c r="P11" s="94">
        <f t="shared" si="0"/>
        <v>-988757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11243</v>
      </c>
      <c r="W11" s="116">
        <f t="shared" si="10"/>
        <v>397042.83480999997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993798</v>
      </c>
      <c r="AF11" s="103">
        <v>99</v>
      </c>
      <c r="AG11" s="207">
        <v>9</v>
      </c>
      <c r="AH11" s="208">
        <v>993789</v>
      </c>
      <c r="AI11" s="209">
        <f t="shared" si="4"/>
        <v>993798</v>
      </c>
      <c r="AJ11" s="210">
        <f t="shared" si="5"/>
        <v>9</v>
      </c>
      <c r="AL11" s="203">
        <f t="shared" si="6"/>
        <v>-988767</v>
      </c>
      <c r="AM11" s="211">
        <f t="shared" si="6"/>
        <v>-988757</v>
      </c>
      <c r="AN11" s="212">
        <f t="shared" si="7"/>
        <v>10</v>
      </c>
      <c r="AO11" s="213">
        <f t="shared" si="8"/>
        <v>-1.0113708423808883E-5</v>
      </c>
    </row>
    <row r="12" spans="1:41" x14ac:dyDescent="0.2">
      <c r="A12" s="103">
        <v>99</v>
      </c>
      <c r="B12" s="104">
        <v>0.375</v>
      </c>
      <c r="C12" s="105">
        <v>2013</v>
      </c>
      <c r="D12" s="105">
        <v>7</v>
      </c>
      <c r="E12" s="105">
        <v>10</v>
      </c>
      <c r="F12" s="106">
        <v>5041</v>
      </c>
      <c r="G12" s="105">
        <v>0</v>
      </c>
      <c r="H12" s="106">
        <v>818298</v>
      </c>
      <c r="I12" s="105">
        <v>0</v>
      </c>
      <c r="J12" s="105">
        <v>0</v>
      </c>
      <c r="K12" s="105">
        <v>0</v>
      </c>
      <c r="L12" s="107">
        <v>304.81029999999998</v>
      </c>
      <c r="M12" s="106">
        <v>20.9</v>
      </c>
      <c r="N12" s="108">
        <v>0</v>
      </c>
      <c r="O12" s="109">
        <v>10504</v>
      </c>
      <c r="P12" s="94">
        <f t="shared" si="0"/>
        <v>10504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10504</v>
      </c>
      <c r="W12" s="116">
        <f t="shared" si="10"/>
        <v>370945.29368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5041</v>
      </c>
      <c r="AF12" s="103">
        <v>99</v>
      </c>
      <c r="AG12" s="207">
        <v>10</v>
      </c>
      <c r="AH12" s="208">
        <v>5022</v>
      </c>
      <c r="AI12" s="209">
        <f t="shared" si="4"/>
        <v>5041</v>
      </c>
      <c r="AJ12" s="210">
        <f t="shared" si="5"/>
        <v>19</v>
      </c>
      <c r="AL12" s="203">
        <f t="shared" si="6"/>
        <v>10507</v>
      </c>
      <c r="AM12" s="211">
        <f t="shared" si="6"/>
        <v>10504</v>
      </c>
      <c r="AN12" s="212">
        <f t="shared" si="7"/>
        <v>-3</v>
      </c>
      <c r="AO12" s="213">
        <f t="shared" si="8"/>
        <v>-2.8560548362528563E-4</v>
      </c>
    </row>
    <row r="13" spans="1:41" x14ac:dyDescent="0.2">
      <c r="A13" s="103">
        <v>99</v>
      </c>
      <c r="B13" s="104">
        <v>0.375</v>
      </c>
      <c r="C13" s="105">
        <v>2013</v>
      </c>
      <c r="D13" s="105">
        <v>7</v>
      </c>
      <c r="E13" s="105">
        <v>11</v>
      </c>
      <c r="F13" s="106">
        <v>15545</v>
      </c>
      <c r="G13" s="105">
        <v>0</v>
      </c>
      <c r="H13" s="106">
        <v>818782</v>
      </c>
      <c r="I13" s="105">
        <v>0</v>
      </c>
      <c r="J13" s="105">
        <v>0</v>
      </c>
      <c r="K13" s="105">
        <v>0</v>
      </c>
      <c r="L13" s="107">
        <v>306.09989999999999</v>
      </c>
      <c r="M13" s="106">
        <v>20.8</v>
      </c>
      <c r="N13" s="108">
        <v>0</v>
      </c>
      <c r="O13" s="109">
        <v>10026</v>
      </c>
      <c r="P13" s="94">
        <f t="shared" si="0"/>
        <v>10026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10026</v>
      </c>
      <c r="W13" s="116">
        <f t="shared" si="10"/>
        <v>354064.88141999999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15545</v>
      </c>
      <c r="AF13" s="103">
        <v>99</v>
      </c>
      <c r="AG13" s="207">
        <v>11</v>
      </c>
      <c r="AH13" s="208">
        <v>15529</v>
      </c>
      <c r="AI13" s="209">
        <f t="shared" si="4"/>
        <v>15545</v>
      </c>
      <c r="AJ13" s="210">
        <f t="shared" si="5"/>
        <v>16</v>
      </c>
      <c r="AL13" s="203">
        <f t="shared" si="6"/>
        <v>10025</v>
      </c>
      <c r="AM13" s="211">
        <f t="shared" si="6"/>
        <v>10026</v>
      </c>
      <c r="AN13" s="212">
        <f t="shared" si="7"/>
        <v>1</v>
      </c>
      <c r="AO13" s="213">
        <f t="shared" si="8"/>
        <v>9.9740674246957912E-5</v>
      </c>
    </row>
    <row r="14" spans="1:41" x14ac:dyDescent="0.2">
      <c r="A14" s="103">
        <v>99</v>
      </c>
      <c r="B14" s="104">
        <v>0.375</v>
      </c>
      <c r="C14" s="105">
        <v>2013</v>
      </c>
      <c r="D14" s="105">
        <v>7</v>
      </c>
      <c r="E14" s="105">
        <v>12</v>
      </c>
      <c r="F14" s="106">
        <v>25571</v>
      </c>
      <c r="G14" s="105">
        <v>0</v>
      </c>
      <c r="H14" s="106">
        <v>819245</v>
      </c>
      <c r="I14" s="105">
        <v>0</v>
      </c>
      <c r="J14" s="105">
        <v>0</v>
      </c>
      <c r="K14" s="105">
        <v>0</v>
      </c>
      <c r="L14" s="107">
        <v>305.29410000000001</v>
      </c>
      <c r="M14" s="106">
        <v>20.7</v>
      </c>
      <c r="N14" s="108">
        <v>0</v>
      </c>
      <c r="O14" s="109">
        <v>10174</v>
      </c>
      <c r="P14" s="94">
        <f t="shared" si="0"/>
        <v>10174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10174</v>
      </c>
      <c r="W14" s="116">
        <f t="shared" si="10"/>
        <v>359291.45257999998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25571</v>
      </c>
      <c r="AF14" s="103">
        <v>99</v>
      </c>
      <c r="AG14" s="207">
        <v>12</v>
      </c>
      <c r="AH14" s="208">
        <v>25554</v>
      </c>
      <c r="AI14" s="209">
        <f t="shared" si="4"/>
        <v>25571</v>
      </c>
      <c r="AJ14" s="210">
        <f t="shared" si="5"/>
        <v>17</v>
      </c>
      <c r="AL14" s="203">
        <f t="shared" si="6"/>
        <v>10179</v>
      </c>
      <c r="AM14" s="211">
        <f t="shared" si="6"/>
        <v>10174</v>
      </c>
      <c r="AN14" s="212">
        <f t="shared" si="7"/>
        <v>-5</v>
      </c>
      <c r="AO14" s="213">
        <f t="shared" si="8"/>
        <v>-4.9144879103597404E-4</v>
      </c>
    </row>
    <row r="15" spans="1:41" x14ac:dyDescent="0.2">
      <c r="A15" s="103">
        <v>99</v>
      </c>
      <c r="B15" s="104">
        <v>0.375</v>
      </c>
      <c r="C15" s="105">
        <v>2013</v>
      </c>
      <c r="D15" s="105">
        <v>7</v>
      </c>
      <c r="E15" s="105">
        <v>13</v>
      </c>
      <c r="F15" s="106">
        <v>35745</v>
      </c>
      <c r="G15" s="105">
        <v>0</v>
      </c>
      <c r="H15" s="106">
        <v>819712</v>
      </c>
      <c r="I15" s="105">
        <v>0</v>
      </c>
      <c r="J15" s="105">
        <v>0</v>
      </c>
      <c r="K15" s="105">
        <v>0</v>
      </c>
      <c r="L15" s="107">
        <v>307.22430000000003</v>
      </c>
      <c r="M15" s="106">
        <v>20.8</v>
      </c>
      <c r="N15" s="108">
        <v>0</v>
      </c>
      <c r="O15" s="109">
        <v>8054</v>
      </c>
      <c r="P15" s="94">
        <f t="shared" si="0"/>
        <v>8054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8054</v>
      </c>
      <c r="W15" s="116">
        <f t="shared" si="10"/>
        <v>284424.35217999999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35745</v>
      </c>
      <c r="AF15" s="103">
        <v>99</v>
      </c>
      <c r="AG15" s="207">
        <v>13</v>
      </c>
      <c r="AH15" s="208">
        <v>35733</v>
      </c>
      <c r="AI15" s="209">
        <f t="shared" si="4"/>
        <v>35745</v>
      </c>
      <c r="AJ15" s="210">
        <f t="shared" si="5"/>
        <v>12</v>
      </c>
      <c r="AL15" s="203">
        <f t="shared" si="6"/>
        <v>8051</v>
      </c>
      <c r="AM15" s="211">
        <f t="shared" si="6"/>
        <v>8054</v>
      </c>
      <c r="AN15" s="212">
        <f t="shared" si="7"/>
        <v>3</v>
      </c>
      <c r="AO15" s="213">
        <f t="shared" si="8"/>
        <v>3.7248572138068043E-4</v>
      </c>
    </row>
    <row r="16" spans="1:41" x14ac:dyDescent="0.2">
      <c r="A16" s="103">
        <v>99</v>
      </c>
      <c r="B16" s="104">
        <v>0.375</v>
      </c>
      <c r="C16" s="105">
        <v>2013</v>
      </c>
      <c r="D16" s="105">
        <v>7</v>
      </c>
      <c r="E16" s="105">
        <v>14</v>
      </c>
      <c r="F16" s="106">
        <v>43799</v>
      </c>
      <c r="G16" s="105">
        <v>0</v>
      </c>
      <c r="H16" s="106">
        <v>820074</v>
      </c>
      <c r="I16" s="105">
        <v>0</v>
      </c>
      <c r="J16" s="105">
        <v>0</v>
      </c>
      <c r="K16" s="105">
        <v>0</v>
      </c>
      <c r="L16" s="107">
        <v>313.38380000000001</v>
      </c>
      <c r="M16" s="106">
        <v>20.6</v>
      </c>
      <c r="N16" s="108">
        <v>0</v>
      </c>
      <c r="O16" s="109">
        <v>5475</v>
      </c>
      <c r="P16" s="94">
        <f t="shared" si="0"/>
        <v>5475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5475</v>
      </c>
      <c r="W16" s="116">
        <f t="shared" si="10"/>
        <v>193347.81825000001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43799</v>
      </c>
      <c r="AF16" s="103">
        <v>99</v>
      </c>
      <c r="AG16" s="207">
        <v>14</v>
      </c>
      <c r="AH16" s="208">
        <v>43784</v>
      </c>
      <c r="AI16" s="209">
        <f t="shared" si="4"/>
        <v>43799</v>
      </c>
      <c r="AJ16" s="210">
        <f t="shared" si="5"/>
        <v>15</v>
      </c>
      <c r="AL16" s="203">
        <f t="shared" si="6"/>
        <v>5477</v>
      </c>
      <c r="AM16" s="211">
        <f t="shared" si="6"/>
        <v>5475</v>
      </c>
      <c r="AN16" s="212">
        <f t="shared" si="7"/>
        <v>-2</v>
      </c>
      <c r="AO16" s="213">
        <f t="shared" si="8"/>
        <v>-3.6529680365296805E-4</v>
      </c>
    </row>
    <row r="17" spans="1:41" x14ac:dyDescent="0.2">
      <c r="A17" s="103">
        <v>99</v>
      </c>
      <c r="B17" s="104">
        <v>0.375</v>
      </c>
      <c r="C17" s="105">
        <v>2013</v>
      </c>
      <c r="D17" s="105">
        <v>7</v>
      </c>
      <c r="E17" s="105">
        <v>15</v>
      </c>
      <c r="F17" s="106">
        <v>49274</v>
      </c>
      <c r="G17" s="105">
        <v>0</v>
      </c>
      <c r="H17" s="106">
        <v>820319</v>
      </c>
      <c r="I17" s="105">
        <v>0</v>
      </c>
      <c r="J17" s="105">
        <v>0</v>
      </c>
      <c r="K17" s="105">
        <v>0</v>
      </c>
      <c r="L17" s="107">
        <v>315.20119999999997</v>
      </c>
      <c r="M17" s="106">
        <v>20.5</v>
      </c>
      <c r="N17" s="108">
        <v>0</v>
      </c>
      <c r="O17" s="109">
        <v>9800</v>
      </c>
      <c r="P17" s="94">
        <f t="shared" si="0"/>
        <v>9800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9800</v>
      </c>
      <c r="W17" s="116">
        <f t="shared" si="10"/>
        <v>346083.766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49274</v>
      </c>
      <c r="AF17" s="103">
        <v>99</v>
      </c>
      <c r="AG17" s="207">
        <v>15</v>
      </c>
      <c r="AH17" s="208">
        <v>49261</v>
      </c>
      <c r="AI17" s="209">
        <f t="shared" si="4"/>
        <v>49274</v>
      </c>
      <c r="AJ17" s="210">
        <f t="shared" si="5"/>
        <v>13</v>
      </c>
      <c r="AL17" s="203">
        <f t="shared" si="6"/>
        <v>9800</v>
      </c>
      <c r="AM17" s="211">
        <f t="shared" si="6"/>
        <v>9800</v>
      </c>
      <c r="AN17" s="212">
        <f t="shared" si="7"/>
        <v>0</v>
      </c>
      <c r="AO17" s="213">
        <f t="shared" si="8"/>
        <v>0</v>
      </c>
    </row>
    <row r="18" spans="1:41" x14ac:dyDescent="0.2">
      <c r="A18" s="103">
        <v>99</v>
      </c>
      <c r="B18" s="104">
        <v>0.375</v>
      </c>
      <c r="C18" s="105">
        <v>2013</v>
      </c>
      <c r="D18" s="105">
        <v>7</v>
      </c>
      <c r="E18" s="105">
        <v>16</v>
      </c>
      <c r="F18" s="106">
        <v>59074</v>
      </c>
      <c r="G18" s="105">
        <v>0</v>
      </c>
      <c r="H18" s="106">
        <v>820772</v>
      </c>
      <c r="I18" s="105">
        <v>0</v>
      </c>
      <c r="J18" s="105">
        <v>0</v>
      </c>
      <c r="K18" s="105">
        <v>0</v>
      </c>
      <c r="L18" s="107">
        <v>305.02949999999998</v>
      </c>
      <c r="M18" s="106">
        <v>20.7</v>
      </c>
      <c r="N18" s="108">
        <v>0</v>
      </c>
      <c r="O18" s="109">
        <v>9921</v>
      </c>
      <c r="P18" s="94">
        <f t="shared" si="0"/>
        <v>9921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9921</v>
      </c>
      <c r="W18" s="116">
        <f t="shared" si="10"/>
        <v>350356.84107000002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59074</v>
      </c>
      <c r="AF18" s="103">
        <v>99</v>
      </c>
      <c r="AG18" s="207">
        <v>16</v>
      </c>
      <c r="AH18" s="208">
        <v>59061</v>
      </c>
      <c r="AI18" s="209">
        <f t="shared" si="4"/>
        <v>59074</v>
      </c>
      <c r="AJ18" s="210">
        <f t="shared" si="5"/>
        <v>13</v>
      </c>
      <c r="AL18" s="203">
        <f t="shared" si="6"/>
        <v>9922</v>
      </c>
      <c r="AM18" s="211">
        <f t="shared" si="6"/>
        <v>9921</v>
      </c>
      <c r="AN18" s="212">
        <f t="shared" si="7"/>
        <v>-1</v>
      </c>
      <c r="AO18" s="213">
        <f t="shared" si="8"/>
        <v>-1.0079629069650237E-4</v>
      </c>
    </row>
    <row r="19" spans="1:41" x14ac:dyDescent="0.2">
      <c r="A19" s="103">
        <v>99</v>
      </c>
      <c r="B19" s="104">
        <v>0.375</v>
      </c>
      <c r="C19" s="105">
        <v>2013</v>
      </c>
      <c r="D19" s="105">
        <v>7</v>
      </c>
      <c r="E19" s="105">
        <v>17</v>
      </c>
      <c r="F19" s="106">
        <v>68995</v>
      </c>
      <c r="G19" s="105">
        <v>0</v>
      </c>
      <c r="H19" s="106">
        <v>821231</v>
      </c>
      <c r="I19" s="105">
        <v>0</v>
      </c>
      <c r="J19" s="105">
        <v>0</v>
      </c>
      <c r="K19" s="105">
        <v>0</v>
      </c>
      <c r="L19" s="107">
        <v>304.73480000000001</v>
      </c>
      <c r="M19" s="106">
        <v>20.8</v>
      </c>
      <c r="N19" s="108">
        <v>0</v>
      </c>
      <c r="O19" s="109">
        <v>9475</v>
      </c>
      <c r="P19" s="94">
        <f t="shared" si="0"/>
        <v>9475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9475</v>
      </c>
      <c r="W19" s="116">
        <f t="shared" si="10"/>
        <v>334606.49825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68995</v>
      </c>
      <c r="AF19" s="103">
        <v>99</v>
      </c>
      <c r="AG19" s="207">
        <v>17</v>
      </c>
      <c r="AH19" s="208">
        <v>68983</v>
      </c>
      <c r="AI19" s="209">
        <f t="shared" si="4"/>
        <v>68995</v>
      </c>
      <c r="AJ19" s="210">
        <f t="shared" si="5"/>
        <v>12</v>
      </c>
      <c r="AL19" s="203">
        <f t="shared" si="6"/>
        <v>9477</v>
      </c>
      <c r="AM19" s="211">
        <f t="shared" si="6"/>
        <v>9475</v>
      </c>
      <c r="AN19" s="212">
        <f t="shared" si="7"/>
        <v>-2</v>
      </c>
      <c r="AO19" s="213">
        <f t="shared" si="8"/>
        <v>-2.1108179419525067E-4</v>
      </c>
    </row>
    <row r="20" spans="1:41" x14ac:dyDescent="0.2">
      <c r="A20" s="103">
        <v>99</v>
      </c>
      <c r="B20" s="104">
        <v>0.375</v>
      </c>
      <c r="C20" s="105">
        <v>2013</v>
      </c>
      <c r="D20" s="105">
        <v>7</v>
      </c>
      <c r="E20" s="105">
        <v>18</v>
      </c>
      <c r="F20" s="106">
        <v>78470</v>
      </c>
      <c r="G20" s="105">
        <v>0</v>
      </c>
      <c r="H20" s="106">
        <v>821667</v>
      </c>
      <c r="I20" s="105">
        <v>0</v>
      </c>
      <c r="J20" s="105">
        <v>0</v>
      </c>
      <c r="K20" s="105">
        <v>0</v>
      </c>
      <c r="L20" s="107">
        <v>305.58629999999999</v>
      </c>
      <c r="M20" s="106">
        <v>20.6</v>
      </c>
      <c r="N20" s="108">
        <v>0</v>
      </c>
      <c r="O20" s="109">
        <v>9093</v>
      </c>
      <c r="P20" s="94">
        <f t="shared" si="0"/>
        <v>9093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9093</v>
      </c>
      <c r="W20" s="116">
        <f t="shared" si="10"/>
        <v>321116.29430999997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78470</v>
      </c>
      <c r="AF20" s="103">
        <v>99</v>
      </c>
      <c r="AG20" s="207">
        <v>18</v>
      </c>
      <c r="AH20" s="208">
        <v>78460</v>
      </c>
      <c r="AI20" s="209">
        <f t="shared" si="4"/>
        <v>78470</v>
      </c>
      <c r="AJ20" s="210">
        <f t="shared" si="5"/>
        <v>10</v>
      </c>
      <c r="AL20" s="203">
        <f t="shared" si="6"/>
        <v>9084</v>
      </c>
      <c r="AM20" s="211">
        <f t="shared" si="6"/>
        <v>9093</v>
      </c>
      <c r="AN20" s="212">
        <f t="shared" si="7"/>
        <v>9</v>
      </c>
      <c r="AO20" s="213">
        <f t="shared" si="8"/>
        <v>9.8977235235895742E-4</v>
      </c>
    </row>
    <row r="21" spans="1:41" x14ac:dyDescent="0.2">
      <c r="A21" s="103">
        <v>99</v>
      </c>
      <c r="B21" s="104">
        <v>0.375</v>
      </c>
      <c r="C21" s="105">
        <v>2013</v>
      </c>
      <c r="D21" s="105">
        <v>7</v>
      </c>
      <c r="E21" s="105">
        <v>19</v>
      </c>
      <c r="F21" s="106">
        <v>87563</v>
      </c>
      <c r="G21" s="105">
        <v>0</v>
      </c>
      <c r="H21" s="106">
        <v>822088</v>
      </c>
      <c r="I21" s="105">
        <v>0</v>
      </c>
      <c r="J21" s="105">
        <v>0</v>
      </c>
      <c r="K21" s="105">
        <v>0</v>
      </c>
      <c r="L21" s="107">
        <v>305.01909999999998</v>
      </c>
      <c r="M21" s="106">
        <v>20.6</v>
      </c>
      <c r="N21" s="108">
        <v>0</v>
      </c>
      <c r="O21" s="109">
        <v>9194</v>
      </c>
      <c r="P21" s="94">
        <f t="shared" si="0"/>
        <v>9194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9194</v>
      </c>
      <c r="W21" s="116">
        <f t="shared" si="10"/>
        <v>324683.07598000002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87563</v>
      </c>
      <c r="AF21" s="103">
        <v>99</v>
      </c>
      <c r="AG21" s="207">
        <v>19</v>
      </c>
      <c r="AH21" s="208">
        <v>87544</v>
      </c>
      <c r="AI21" s="209">
        <f t="shared" si="4"/>
        <v>87563</v>
      </c>
      <c r="AJ21" s="210">
        <f t="shared" si="5"/>
        <v>19</v>
      </c>
      <c r="AL21" s="203">
        <f t="shared" si="6"/>
        <v>9201</v>
      </c>
      <c r="AM21" s="211">
        <f t="shared" si="6"/>
        <v>9194</v>
      </c>
      <c r="AN21" s="212">
        <f t="shared" si="7"/>
        <v>-7</v>
      </c>
      <c r="AO21" s="213">
        <f t="shared" si="8"/>
        <v>-7.6136610833152059E-4</v>
      </c>
    </row>
    <row r="22" spans="1:41" x14ac:dyDescent="0.2">
      <c r="A22" s="103">
        <v>99</v>
      </c>
      <c r="B22" s="104">
        <v>0.375</v>
      </c>
      <c r="C22" s="105">
        <v>2013</v>
      </c>
      <c r="D22" s="105">
        <v>7</v>
      </c>
      <c r="E22" s="105">
        <v>20</v>
      </c>
      <c r="F22" s="106">
        <v>96757</v>
      </c>
      <c r="G22" s="105">
        <v>0</v>
      </c>
      <c r="H22" s="106">
        <v>822512</v>
      </c>
      <c r="I22" s="105">
        <v>0</v>
      </c>
      <c r="J22" s="105">
        <v>0</v>
      </c>
      <c r="K22" s="105">
        <v>0</v>
      </c>
      <c r="L22" s="107">
        <v>305.2851</v>
      </c>
      <c r="M22" s="106">
        <v>20.7</v>
      </c>
      <c r="N22" s="108">
        <v>0</v>
      </c>
      <c r="O22" s="109">
        <v>7728</v>
      </c>
      <c r="P22" s="94">
        <f t="shared" si="0"/>
        <v>7728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7728</v>
      </c>
      <c r="W22" s="116">
        <f t="shared" si="10"/>
        <v>272911.76976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96757</v>
      </c>
      <c r="AF22" s="103">
        <v>99</v>
      </c>
      <c r="AG22" s="207">
        <v>20</v>
      </c>
      <c r="AH22" s="208">
        <v>96745</v>
      </c>
      <c r="AI22" s="209">
        <f t="shared" si="4"/>
        <v>96757</v>
      </c>
      <c r="AJ22" s="210">
        <f t="shared" si="5"/>
        <v>12</v>
      </c>
      <c r="AL22" s="203">
        <f t="shared" si="6"/>
        <v>7723</v>
      </c>
      <c r="AM22" s="211">
        <f t="shared" si="6"/>
        <v>7728</v>
      </c>
      <c r="AN22" s="212">
        <f t="shared" si="7"/>
        <v>5</v>
      </c>
      <c r="AO22" s="213">
        <f t="shared" si="8"/>
        <v>6.4699792960662525E-4</v>
      </c>
    </row>
    <row r="23" spans="1:41" x14ac:dyDescent="0.2">
      <c r="A23" s="103">
        <v>99</v>
      </c>
      <c r="B23" s="104">
        <v>0.375</v>
      </c>
      <c r="C23" s="105">
        <v>2013</v>
      </c>
      <c r="D23" s="105">
        <v>7</v>
      </c>
      <c r="E23" s="105">
        <v>21</v>
      </c>
      <c r="F23" s="106">
        <v>104485</v>
      </c>
      <c r="G23" s="105">
        <v>0</v>
      </c>
      <c r="H23" s="106">
        <v>822860</v>
      </c>
      <c r="I23" s="105">
        <v>0</v>
      </c>
      <c r="J23" s="105">
        <v>0</v>
      </c>
      <c r="K23" s="105">
        <v>0</v>
      </c>
      <c r="L23" s="107">
        <v>313.54250000000002</v>
      </c>
      <c r="M23" s="106">
        <v>20.7</v>
      </c>
      <c r="N23" s="108">
        <v>0</v>
      </c>
      <c r="O23" s="109">
        <v>5263</v>
      </c>
      <c r="P23" s="94">
        <f t="shared" si="0"/>
        <v>5263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5263</v>
      </c>
      <c r="W23" s="116">
        <f t="shared" si="10"/>
        <v>185861.10821000001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104485</v>
      </c>
      <c r="AF23" s="103">
        <v>99</v>
      </c>
      <c r="AG23" s="207">
        <v>21</v>
      </c>
      <c r="AH23" s="208">
        <v>104468</v>
      </c>
      <c r="AI23" s="209">
        <f t="shared" si="4"/>
        <v>104485</v>
      </c>
      <c r="AJ23" s="210">
        <f t="shared" si="5"/>
        <v>17</v>
      </c>
      <c r="AL23" s="203">
        <f t="shared" si="6"/>
        <v>5270</v>
      </c>
      <c r="AM23" s="211">
        <f t="shared" si="6"/>
        <v>5263</v>
      </c>
      <c r="AN23" s="212">
        <f t="shared" si="7"/>
        <v>-7</v>
      </c>
      <c r="AO23" s="213">
        <f t="shared" si="8"/>
        <v>-1.3300399011970359E-3</v>
      </c>
    </row>
    <row r="24" spans="1:41" x14ac:dyDescent="0.2">
      <c r="A24" s="103">
        <v>99</v>
      </c>
      <c r="B24" s="104">
        <v>0.375</v>
      </c>
      <c r="C24" s="105">
        <v>2013</v>
      </c>
      <c r="D24" s="105">
        <v>7</v>
      </c>
      <c r="E24" s="105">
        <v>22</v>
      </c>
      <c r="F24" s="106">
        <v>109748</v>
      </c>
      <c r="G24" s="105">
        <v>0</v>
      </c>
      <c r="H24" s="106">
        <v>823096</v>
      </c>
      <c r="I24" s="105">
        <v>0</v>
      </c>
      <c r="J24" s="105">
        <v>0</v>
      </c>
      <c r="K24" s="105">
        <v>0</v>
      </c>
      <c r="L24" s="107">
        <v>314.89460000000003</v>
      </c>
      <c r="M24" s="106">
        <v>20.5</v>
      </c>
      <c r="N24" s="108">
        <v>0</v>
      </c>
      <c r="O24" s="109">
        <v>8668</v>
      </c>
      <c r="P24" s="94">
        <f t="shared" si="0"/>
        <v>8668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8668</v>
      </c>
      <c r="W24" s="116">
        <f t="shared" si="10"/>
        <v>306107.55956000002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109748</v>
      </c>
      <c r="AF24" s="103">
        <v>99</v>
      </c>
      <c r="AG24" s="207">
        <v>22</v>
      </c>
      <c r="AH24" s="208">
        <v>109738</v>
      </c>
      <c r="AI24" s="209">
        <f t="shared" si="4"/>
        <v>109748</v>
      </c>
      <c r="AJ24" s="210">
        <f t="shared" si="5"/>
        <v>10</v>
      </c>
      <c r="AL24" s="203">
        <f t="shared" si="6"/>
        <v>8661</v>
      </c>
      <c r="AM24" s="211">
        <f t="shared" si="6"/>
        <v>8668</v>
      </c>
      <c r="AN24" s="212">
        <f t="shared" si="7"/>
        <v>7</v>
      </c>
      <c r="AO24" s="213">
        <f t="shared" si="8"/>
        <v>8.075680664513152E-4</v>
      </c>
    </row>
    <row r="25" spans="1:41" x14ac:dyDescent="0.2">
      <c r="A25" s="103">
        <v>99</v>
      </c>
      <c r="B25" s="104">
        <v>0.375</v>
      </c>
      <c r="C25" s="105">
        <v>2013</v>
      </c>
      <c r="D25" s="105">
        <v>7</v>
      </c>
      <c r="E25" s="105">
        <v>23</v>
      </c>
      <c r="F25" s="106">
        <v>118416</v>
      </c>
      <c r="G25" s="105">
        <v>0</v>
      </c>
      <c r="H25" s="106">
        <v>823494</v>
      </c>
      <c r="I25" s="105">
        <v>0</v>
      </c>
      <c r="J25" s="105">
        <v>0</v>
      </c>
      <c r="K25" s="105">
        <v>0</v>
      </c>
      <c r="L25" s="107">
        <v>306.73099999999999</v>
      </c>
      <c r="M25" s="106">
        <v>20.6</v>
      </c>
      <c r="N25" s="108">
        <v>0</v>
      </c>
      <c r="O25" s="109">
        <v>0</v>
      </c>
      <c r="P25" s="94">
        <f t="shared" si="0"/>
        <v>-118416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118416</v>
      </c>
      <c r="AF25" s="103">
        <v>99</v>
      </c>
      <c r="AG25" s="207">
        <v>23</v>
      </c>
      <c r="AH25" s="208">
        <v>118399</v>
      </c>
      <c r="AI25" s="209">
        <f t="shared" si="4"/>
        <v>118416</v>
      </c>
      <c r="AJ25" s="210">
        <f t="shared" si="5"/>
        <v>17</v>
      </c>
      <c r="AL25" s="203">
        <f t="shared" si="6"/>
        <v>-118399</v>
      </c>
      <c r="AM25" s="211">
        <f t="shared" si="6"/>
        <v>-118416</v>
      </c>
      <c r="AN25" s="212">
        <f t="shared" si="7"/>
        <v>-17</v>
      </c>
      <c r="AO25" s="213">
        <f t="shared" si="8"/>
        <v>1.4356168085393866E-4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135702</v>
      </c>
      <c r="AM26" s="211">
        <f t="shared" si="6"/>
        <v>0</v>
      </c>
      <c r="AN26" s="212">
        <f t="shared" si="7"/>
        <v>-135702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99</v>
      </c>
      <c r="AG27" s="207">
        <v>25</v>
      </c>
      <c r="AH27" s="208">
        <v>135702</v>
      </c>
      <c r="AI27" s="209">
        <f t="shared" si="4"/>
        <v>0</v>
      </c>
      <c r="AJ27" s="210">
        <f t="shared" si="5"/>
        <v>-135702</v>
      </c>
      <c r="AL27" s="203">
        <f t="shared" si="6"/>
        <v>-135702</v>
      </c>
      <c r="AM27" s="211">
        <f t="shared" si="6"/>
        <v>0</v>
      </c>
      <c r="AN27" s="212">
        <f t="shared" si="7"/>
        <v>135702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315.596</v>
      </c>
      <c r="M36" s="136">
        <f>MAX(M3:M34)</f>
        <v>21.3</v>
      </c>
      <c r="N36" s="134" t="s">
        <v>12</v>
      </c>
      <c r="O36" s="136">
        <f>SUM(O3:O33)</f>
        <v>201334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201334</v>
      </c>
      <c r="W36" s="140">
        <f>SUM(W3:W33)</f>
        <v>7110043.7697799997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18</v>
      </c>
      <c r="AJ36" s="223">
        <f>SUM(AJ3:AJ33)</f>
        <v>5571464</v>
      </c>
      <c r="AK36" s="224" t="s">
        <v>52</v>
      </c>
      <c r="AL36" s="225"/>
      <c r="AM36" s="225"/>
      <c r="AN36" s="223">
        <f>SUM(AN3:AN33)</f>
        <v>-12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308.50793478260863</v>
      </c>
      <c r="M37" s="144">
        <f>AVERAGE(M3:M34)</f>
        <v>20.786956521739135</v>
      </c>
      <c r="N37" s="134" t="s">
        <v>48</v>
      </c>
      <c r="O37" s="145">
        <f>O36*35.31467</f>
        <v>7110043.7697799997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5</v>
      </c>
      <c r="AN37" s="228">
        <f>IFERROR(AN36/SUM(AM3:AM33),"")</f>
        <v>1.3084980405241842E-5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304.29899999999998</v>
      </c>
      <c r="M38" s="145">
        <f>MIN(M3:M34)</f>
        <v>20.5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339.3587282608695</v>
      </c>
      <c r="M44" s="152">
        <f>M37*(1+$L$43)</f>
        <v>22.865652173913052</v>
      </c>
    </row>
    <row r="45" spans="1:41" x14ac:dyDescent="0.2">
      <c r="K45" s="151" t="s">
        <v>62</v>
      </c>
      <c r="L45" s="152">
        <f>L37*(1-$L$43)</f>
        <v>277.65714130434776</v>
      </c>
      <c r="M45" s="152">
        <f>M37*(1-$L$43)</f>
        <v>18.708260869565223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527" priority="47" stopIfTrue="1" operator="lessThan">
      <formula>$L$45</formula>
    </cfRule>
    <cfRule type="cellIs" dxfId="526" priority="48" stopIfTrue="1" operator="greaterThan">
      <formula>$L$44</formula>
    </cfRule>
  </conditionalFormatting>
  <conditionalFormatting sqref="M3:M34">
    <cfRule type="cellIs" dxfId="525" priority="45" stopIfTrue="1" operator="lessThan">
      <formula>$M$45</formula>
    </cfRule>
    <cfRule type="cellIs" dxfId="524" priority="46" stopIfTrue="1" operator="greaterThan">
      <formula>$M$44</formula>
    </cfRule>
  </conditionalFormatting>
  <conditionalFormatting sqref="O3:O34">
    <cfRule type="cellIs" dxfId="523" priority="44" stopIfTrue="1" operator="lessThan">
      <formula>0</formula>
    </cfRule>
  </conditionalFormatting>
  <conditionalFormatting sqref="O3:O33">
    <cfRule type="cellIs" dxfId="522" priority="43" stopIfTrue="1" operator="lessThan">
      <formula>0</formula>
    </cfRule>
  </conditionalFormatting>
  <conditionalFormatting sqref="O3">
    <cfRule type="cellIs" dxfId="521" priority="42" stopIfTrue="1" operator="notEqual">
      <formula>$P$3</formula>
    </cfRule>
  </conditionalFormatting>
  <conditionalFormatting sqref="O4">
    <cfRule type="cellIs" dxfId="520" priority="41" stopIfTrue="1" operator="notEqual">
      <formula>P$4</formula>
    </cfRule>
  </conditionalFormatting>
  <conditionalFormatting sqref="O5">
    <cfRule type="cellIs" dxfId="519" priority="40" stopIfTrue="1" operator="notEqual">
      <formula>$P$5</formula>
    </cfRule>
  </conditionalFormatting>
  <conditionalFormatting sqref="O6">
    <cfRule type="cellIs" dxfId="518" priority="39" stopIfTrue="1" operator="notEqual">
      <formula>$P$6</formula>
    </cfRule>
  </conditionalFormatting>
  <conditionalFormatting sqref="O7">
    <cfRule type="cellIs" dxfId="517" priority="38" stopIfTrue="1" operator="notEqual">
      <formula>$P$7</formula>
    </cfRule>
  </conditionalFormatting>
  <conditionalFormatting sqref="O8">
    <cfRule type="cellIs" dxfId="516" priority="37" stopIfTrue="1" operator="notEqual">
      <formula>$P$8</formula>
    </cfRule>
  </conditionalFormatting>
  <conditionalFormatting sqref="O9">
    <cfRule type="cellIs" dxfId="515" priority="36" stopIfTrue="1" operator="notEqual">
      <formula>$P$9</formula>
    </cfRule>
  </conditionalFormatting>
  <conditionalFormatting sqref="O10">
    <cfRule type="cellIs" dxfId="514" priority="34" stopIfTrue="1" operator="notEqual">
      <formula>$P$10</formula>
    </cfRule>
    <cfRule type="cellIs" dxfId="513" priority="35" stopIfTrue="1" operator="greaterThan">
      <formula>$P$10</formula>
    </cfRule>
  </conditionalFormatting>
  <conditionalFormatting sqref="O11">
    <cfRule type="cellIs" dxfId="512" priority="32" stopIfTrue="1" operator="notEqual">
      <formula>$P$11</formula>
    </cfRule>
    <cfRule type="cellIs" dxfId="511" priority="33" stopIfTrue="1" operator="greaterThan">
      <formula>$P$11</formula>
    </cfRule>
  </conditionalFormatting>
  <conditionalFormatting sqref="O12">
    <cfRule type="cellIs" dxfId="510" priority="31" stopIfTrue="1" operator="notEqual">
      <formula>$P$12</formula>
    </cfRule>
  </conditionalFormatting>
  <conditionalFormatting sqref="O14">
    <cfRule type="cellIs" dxfId="509" priority="30" stopIfTrue="1" operator="notEqual">
      <formula>$P$14</formula>
    </cfRule>
  </conditionalFormatting>
  <conditionalFormatting sqref="O15">
    <cfRule type="cellIs" dxfId="508" priority="29" stopIfTrue="1" operator="notEqual">
      <formula>$P$15</formula>
    </cfRule>
  </conditionalFormatting>
  <conditionalFormatting sqref="O16">
    <cfRule type="cellIs" dxfId="507" priority="28" stopIfTrue="1" operator="notEqual">
      <formula>$P$16</formula>
    </cfRule>
  </conditionalFormatting>
  <conditionalFormatting sqref="O17">
    <cfRule type="cellIs" dxfId="506" priority="27" stopIfTrue="1" operator="notEqual">
      <formula>$P$17</formula>
    </cfRule>
  </conditionalFormatting>
  <conditionalFormatting sqref="O18">
    <cfRule type="cellIs" dxfId="505" priority="26" stopIfTrue="1" operator="notEqual">
      <formula>$P$18</formula>
    </cfRule>
  </conditionalFormatting>
  <conditionalFormatting sqref="O19">
    <cfRule type="cellIs" dxfId="504" priority="24" stopIfTrue="1" operator="notEqual">
      <formula>$P$19</formula>
    </cfRule>
    <cfRule type="cellIs" dxfId="503" priority="25" stopIfTrue="1" operator="greaterThan">
      <formula>$P$19</formula>
    </cfRule>
  </conditionalFormatting>
  <conditionalFormatting sqref="O20">
    <cfRule type="cellIs" dxfId="502" priority="22" stopIfTrue="1" operator="notEqual">
      <formula>$P$20</formula>
    </cfRule>
    <cfRule type="cellIs" dxfId="501" priority="23" stopIfTrue="1" operator="greaterThan">
      <formula>$P$20</formula>
    </cfRule>
  </conditionalFormatting>
  <conditionalFormatting sqref="O21">
    <cfRule type="cellIs" dxfId="500" priority="21" stopIfTrue="1" operator="notEqual">
      <formula>$P$21</formula>
    </cfRule>
  </conditionalFormatting>
  <conditionalFormatting sqref="O22">
    <cfRule type="cellIs" dxfId="499" priority="20" stopIfTrue="1" operator="notEqual">
      <formula>$P$22</formula>
    </cfRule>
  </conditionalFormatting>
  <conditionalFormatting sqref="O23">
    <cfRule type="cellIs" dxfId="498" priority="19" stopIfTrue="1" operator="notEqual">
      <formula>$P$23</formula>
    </cfRule>
  </conditionalFormatting>
  <conditionalFormatting sqref="O24">
    <cfRule type="cellIs" dxfId="497" priority="17" stopIfTrue="1" operator="notEqual">
      <formula>$P$24</formula>
    </cfRule>
    <cfRule type="cellIs" dxfId="496" priority="18" stopIfTrue="1" operator="greaterThan">
      <formula>$P$24</formula>
    </cfRule>
  </conditionalFormatting>
  <conditionalFormatting sqref="O25">
    <cfRule type="cellIs" dxfId="495" priority="15" stopIfTrue="1" operator="notEqual">
      <formula>$P$25</formula>
    </cfRule>
    <cfRule type="cellIs" dxfId="494" priority="16" stopIfTrue="1" operator="greaterThan">
      <formula>$P$25</formula>
    </cfRule>
  </conditionalFormatting>
  <conditionalFormatting sqref="O26">
    <cfRule type="cellIs" dxfId="493" priority="14" stopIfTrue="1" operator="notEqual">
      <formula>$P$26</formula>
    </cfRule>
  </conditionalFormatting>
  <conditionalFormatting sqref="O27">
    <cfRule type="cellIs" dxfId="492" priority="13" stopIfTrue="1" operator="notEqual">
      <formula>$P$27</formula>
    </cfRule>
  </conditionalFormatting>
  <conditionalFormatting sqref="O28">
    <cfRule type="cellIs" dxfId="491" priority="12" stopIfTrue="1" operator="notEqual">
      <formula>$P$28</formula>
    </cfRule>
  </conditionalFormatting>
  <conditionalFormatting sqref="O29">
    <cfRule type="cellIs" dxfId="490" priority="11" stopIfTrue="1" operator="notEqual">
      <formula>$P$29</formula>
    </cfRule>
  </conditionalFormatting>
  <conditionalFormatting sqref="O30">
    <cfRule type="cellIs" dxfId="489" priority="10" stopIfTrue="1" operator="notEqual">
      <formula>$P$30</formula>
    </cfRule>
  </conditionalFormatting>
  <conditionalFormatting sqref="O31">
    <cfRule type="cellIs" dxfId="488" priority="8" stopIfTrue="1" operator="notEqual">
      <formula>$P$31</formula>
    </cfRule>
    <cfRule type="cellIs" dxfId="487" priority="9" stopIfTrue="1" operator="greaterThan">
      <formula>$P$31</formula>
    </cfRule>
  </conditionalFormatting>
  <conditionalFormatting sqref="O32">
    <cfRule type="cellIs" dxfId="486" priority="6" stopIfTrue="1" operator="notEqual">
      <formula>$P$32</formula>
    </cfRule>
    <cfRule type="cellIs" dxfId="485" priority="7" stopIfTrue="1" operator="greaterThan">
      <formula>$P$32</formula>
    </cfRule>
  </conditionalFormatting>
  <conditionalFormatting sqref="O33">
    <cfRule type="cellIs" dxfId="484" priority="5" stopIfTrue="1" operator="notEqual">
      <formula>$P$33</formula>
    </cfRule>
  </conditionalFormatting>
  <conditionalFormatting sqref="O13">
    <cfRule type="cellIs" dxfId="483" priority="4" stopIfTrue="1" operator="notEqual">
      <formula>$P$13</formula>
    </cfRule>
  </conditionalFormatting>
  <conditionalFormatting sqref="AG3:AG34">
    <cfRule type="cellIs" dxfId="482" priority="3" stopIfTrue="1" operator="notEqual">
      <formula>E3</formula>
    </cfRule>
  </conditionalFormatting>
  <conditionalFormatting sqref="AH3:AH34">
    <cfRule type="cellIs" dxfId="481" priority="2" stopIfTrue="1" operator="notBetween">
      <formula>AI3+$AG$40</formula>
      <formula>AI3-$AG$40</formula>
    </cfRule>
  </conditionalFormatting>
  <conditionalFormatting sqref="AL3:AL33">
    <cfRule type="cellIs" dxfId="48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X1" zoomScale="85" zoomScaleNormal="85" workbookViewId="0">
      <selection activeCell="E32" sqref="E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95</v>
      </c>
      <c r="B3" s="88">
        <v>0.375</v>
      </c>
      <c r="C3" s="89">
        <v>2013</v>
      </c>
      <c r="D3" s="89">
        <v>7</v>
      </c>
      <c r="E3" s="89">
        <v>1</v>
      </c>
      <c r="F3" s="90">
        <v>586363</v>
      </c>
      <c r="G3" s="89">
        <v>0</v>
      </c>
      <c r="H3" s="90">
        <v>451420</v>
      </c>
      <c r="I3" s="89">
        <v>0</v>
      </c>
      <c r="J3" s="89">
        <v>0</v>
      </c>
      <c r="K3" s="89">
        <v>0</v>
      </c>
      <c r="L3" s="91">
        <v>317.1318</v>
      </c>
      <c r="M3" s="90">
        <v>18.399999999999999</v>
      </c>
      <c r="N3" s="92">
        <v>0</v>
      </c>
      <c r="O3" s="93">
        <v>478</v>
      </c>
      <c r="P3" s="94">
        <f>F4-F3</f>
        <v>478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478</v>
      </c>
      <c r="W3" s="99">
        <f>V3*35.31467</f>
        <v>16880.412260000001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586363</v>
      </c>
      <c r="AF3" s="87">
        <v>95</v>
      </c>
      <c r="AG3" s="92">
        <v>1</v>
      </c>
      <c r="AH3" s="200">
        <v>586362</v>
      </c>
      <c r="AI3" s="201">
        <f>IFERROR(AE3*1,0)</f>
        <v>586363</v>
      </c>
      <c r="AJ3" s="202">
        <f>(AI3-AH3)</f>
        <v>1</v>
      </c>
      <c r="AL3" s="203">
        <f>AH4-AH3</f>
        <v>-586362</v>
      </c>
      <c r="AM3" s="204">
        <f>AI4-AI3</f>
        <v>478</v>
      </c>
      <c r="AN3" s="205">
        <f>(AM3-AL3)</f>
        <v>586840</v>
      </c>
      <c r="AO3" s="206">
        <f>IFERROR(AN3/AM3,"")</f>
        <v>1227.6987447698746</v>
      </c>
    </row>
    <row r="4" spans="1:41" x14ac:dyDescent="0.2">
      <c r="A4" s="103">
        <v>95</v>
      </c>
      <c r="B4" s="104">
        <v>0.375</v>
      </c>
      <c r="C4" s="105">
        <v>2013</v>
      </c>
      <c r="D4" s="105">
        <v>7</v>
      </c>
      <c r="E4" s="105">
        <v>2</v>
      </c>
      <c r="F4" s="106">
        <v>586841</v>
      </c>
      <c r="G4" s="105">
        <v>0</v>
      </c>
      <c r="H4" s="106">
        <v>451441</v>
      </c>
      <c r="I4" s="105">
        <v>0</v>
      </c>
      <c r="J4" s="105">
        <v>0</v>
      </c>
      <c r="K4" s="105">
        <v>0</v>
      </c>
      <c r="L4" s="107">
        <v>311.80759999999998</v>
      </c>
      <c r="M4" s="106">
        <v>19.899999999999999</v>
      </c>
      <c r="N4" s="108">
        <v>0</v>
      </c>
      <c r="O4" s="109">
        <v>6</v>
      </c>
      <c r="P4" s="94">
        <f t="shared" ref="P4:P33" si="0">F5-F4</f>
        <v>6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</v>
      </c>
      <c r="W4" s="113">
        <f>V4*35.31467</f>
        <v>211.88801999999998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586841</v>
      </c>
      <c r="AF4" s="103"/>
      <c r="AG4" s="207"/>
      <c r="AH4" s="208"/>
      <c r="AI4" s="209">
        <f t="shared" ref="AI4:AI34" si="4">IFERROR(AE4*1,0)</f>
        <v>586841</v>
      </c>
      <c r="AJ4" s="210">
        <f t="shared" ref="AJ4:AJ34" si="5">(AI4-AH4)</f>
        <v>586841</v>
      </c>
      <c r="AL4" s="203">
        <f t="shared" ref="AL4:AM33" si="6">AH5-AH4</f>
        <v>0</v>
      </c>
      <c r="AM4" s="211">
        <f t="shared" si="6"/>
        <v>6</v>
      </c>
      <c r="AN4" s="212">
        <f t="shared" ref="AN4:AN33" si="7">(AM4-AL4)</f>
        <v>6</v>
      </c>
      <c r="AO4" s="213">
        <f t="shared" ref="AO4:AO33" si="8">IFERROR(AN4/AM4,"")</f>
        <v>1</v>
      </c>
    </row>
    <row r="5" spans="1:41" x14ac:dyDescent="0.2">
      <c r="A5" s="103">
        <v>95</v>
      </c>
      <c r="B5" s="104">
        <v>0.375</v>
      </c>
      <c r="C5" s="105">
        <v>2013</v>
      </c>
      <c r="D5" s="105">
        <v>7</v>
      </c>
      <c r="E5" s="105">
        <v>3</v>
      </c>
      <c r="F5" s="106">
        <v>586847</v>
      </c>
      <c r="G5" s="105">
        <v>0</v>
      </c>
      <c r="H5" s="106">
        <v>451442</v>
      </c>
      <c r="I5" s="105">
        <v>0</v>
      </c>
      <c r="J5" s="105">
        <v>0</v>
      </c>
      <c r="K5" s="105">
        <v>0</v>
      </c>
      <c r="L5" s="107">
        <v>311.16399999999999</v>
      </c>
      <c r="M5" s="106">
        <v>19.899999999999999</v>
      </c>
      <c r="N5" s="108">
        <v>0</v>
      </c>
      <c r="O5" s="109">
        <v>25</v>
      </c>
      <c r="P5" s="94">
        <f t="shared" si="0"/>
        <v>25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25</v>
      </c>
      <c r="W5" s="113">
        <f t="shared" ref="W5:W33" si="10">V5*35.31467</f>
        <v>882.86675000000002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586847</v>
      </c>
      <c r="AF5" s="103"/>
      <c r="AG5" s="207"/>
      <c r="AH5" s="208"/>
      <c r="AI5" s="209">
        <f t="shared" si="4"/>
        <v>586847</v>
      </c>
      <c r="AJ5" s="210">
        <f t="shared" si="5"/>
        <v>586847</v>
      </c>
      <c r="AL5" s="203">
        <f t="shared" si="6"/>
        <v>0</v>
      </c>
      <c r="AM5" s="211">
        <f t="shared" si="6"/>
        <v>25</v>
      </c>
      <c r="AN5" s="212">
        <f t="shared" si="7"/>
        <v>25</v>
      </c>
      <c r="AO5" s="213">
        <f t="shared" si="8"/>
        <v>1</v>
      </c>
    </row>
    <row r="6" spans="1:41" x14ac:dyDescent="0.2">
      <c r="A6" s="103">
        <v>95</v>
      </c>
      <c r="B6" s="104">
        <v>0.375</v>
      </c>
      <c r="C6" s="105">
        <v>2013</v>
      </c>
      <c r="D6" s="105">
        <v>7</v>
      </c>
      <c r="E6" s="105">
        <v>4</v>
      </c>
      <c r="F6" s="106">
        <v>586872</v>
      </c>
      <c r="G6" s="105">
        <v>0</v>
      </c>
      <c r="H6" s="106">
        <v>451443</v>
      </c>
      <c r="I6" s="105">
        <v>0</v>
      </c>
      <c r="J6" s="105">
        <v>0</v>
      </c>
      <c r="K6" s="105">
        <v>0</v>
      </c>
      <c r="L6" s="107">
        <v>311.44279999999998</v>
      </c>
      <c r="M6" s="106">
        <v>18.3</v>
      </c>
      <c r="N6" s="108">
        <v>0</v>
      </c>
      <c r="O6" s="109">
        <v>214</v>
      </c>
      <c r="P6" s="94">
        <f t="shared" si="0"/>
        <v>214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214</v>
      </c>
      <c r="W6" s="113">
        <f t="shared" si="10"/>
        <v>7557.3393800000003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586872</v>
      </c>
      <c r="AF6" s="103"/>
      <c r="AG6" s="207"/>
      <c r="AH6" s="208"/>
      <c r="AI6" s="209">
        <f t="shared" si="4"/>
        <v>586872</v>
      </c>
      <c r="AJ6" s="210">
        <f t="shared" si="5"/>
        <v>586872</v>
      </c>
      <c r="AL6" s="203">
        <f t="shared" si="6"/>
        <v>0</v>
      </c>
      <c r="AM6" s="211">
        <f t="shared" si="6"/>
        <v>214</v>
      </c>
      <c r="AN6" s="212">
        <f t="shared" si="7"/>
        <v>214</v>
      </c>
      <c r="AO6" s="213">
        <f t="shared" si="8"/>
        <v>1</v>
      </c>
    </row>
    <row r="7" spans="1:41" x14ac:dyDescent="0.2">
      <c r="A7" s="103">
        <v>95</v>
      </c>
      <c r="B7" s="104">
        <v>0.375</v>
      </c>
      <c r="C7" s="105">
        <v>2013</v>
      </c>
      <c r="D7" s="105">
        <v>7</v>
      </c>
      <c r="E7" s="105">
        <v>5</v>
      </c>
      <c r="F7" s="106">
        <v>587086</v>
      </c>
      <c r="G7" s="105">
        <v>0</v>
      </c>
      <c r="H7" s="106">
        <v>451452</v>
      </c>
      <c r="I7" s="105">
        <v>0</v>
      </c>
      <c r="J7" s="105">
        <v>0</v>
      </c>
      <c r="K7" s="105">
        <v>0</v>
      </c>
      <c r="L7" s="107">
        <v>310.46319999999997</v>
      </c>
      <c r="M7" s="106">
        <v>17.899999999999999</v>
      </c>
      <c r="N7" s="108">
        <v>0</v>
      </c>
      <c r="O7" s="109">
        <v>143</v>
      </c>
      <c r="P7" s="94">
        <f t="shared" si="0"/>
        <v>143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143</v>
      </c>
      <c r="W7" s="113">
        <f t="shared" si="10"/>
        <v>5049.9978099999998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587086</v>
      </c>
      <c r="AF7" s="103"/>
      <c r="AG7" s="207"/>
      <c r="AH7" s="208"/>
      <c r="AI7" s="209">
        <f t="shared" si="4"/>
        <v>587086</v>
      </c>
      <c r="AJ7" s="210">
        <f t="shared" si="5"/>
        <v>587086</v>
      </c>
      <c r="AL7" s="203">
        <f t="shared" si="6"/>
        <v>0</v>
      </c>
      <c r="AM7" s="211">
        <f t="shared" si="6"/>
        <v>143</v>
      </c>
      <c r="AN7" s="212">
        <f t="shared" si="7"/>
        <v>143</v>
      </c>
      <c r="AO7" s="213">
        <f t="shared" si="8"/>
        <v>1</v>
      </c>
    </row>
    <row r="8" spans="1:41" x14ac:dyDescent="0.2">
      <c r="A8" s="103">
        <v>95</v>
      </c>
      <c r="B8" s="104">
        <v>0.375</v>
      </c>
      <c r="C8" s="105">
        <v>2013</v>
      </c>
      <c r="D8" s="105">
        <v>7</v>
      </c>
      <c r="E8" s="105">
        <v>6</v>
      </c>
      <c r="F8" s="106">
        <v>587229</v>
      </c>
      <c r="G8" s="105">
        <v>0</v>
      </c>
      <c r="H8" s="106">
        <v>451459</v>
      </c>
      <c r="I8" s="105">
        <v>0</v>
      </c>
      <c r="J8" s="105">
        <v>0</v>
      </c>
      <c r="K8" s="105">
        <v>0</v>
      </c>
      <c r="L8" s="107">
        <v>311.25940000000003</v>
      </c>
      <c r="M8" s="106">
        <v>15.5</v>
      </c>
      <c r="N8" s="108">
        <v>0</v>
      </c>
      <c r="O8" s="109">
        <v>185</v>
      </c>
      <c r="P8" s="94">
        <f t="shared" si="0"/>
        <v>185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185</v>
      </c>
      <c r="W8" s="113">
        <f t="shared" si="10"/>
        <v>6533.2139500000003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587229</v>
      </c>
      <c r="AF8" s="103"/>
      <c r="AG8" s="207"/>
      <c r="AH8" s="208"/>
      <c r="AI8" s="209">
        <f t="shared" si="4"/>
        <v>587229</v>
      </c>
      <c r="AJ8" s="210">
        <f t="shared" si="5"/>
        <v>587229</v>
      </c>
      <c r="AL8" s="203">
        <f t="shared" si="6"/>
        <v>0</v>
      </c>
      <c r="AM8" s="211">
        <f t="shared" si="6"/>
        <v>185</v>
      </c>
      <c r="AN8" s="212">
        <f t="shared" si="7"/>
        <v>185</v>
      </c>
      <c r="AO8" s="213">
        <f t="shared" si="8"/>
        <v>1</v>
      </c>
    </row>
    <row r="9" spans="1:41" x14ac:dyDescent="0.2">
      <c r="A9" s="103">
        <v>95</v>
      </c>
      <c r="B9" s="104">
        <v>0.375</v>
      </c>
      <c r="C9" s="105">
        <v>2013</v>
      </c>
      <c r="D9" s="105">
        <v>7</v>
      </c>
      <c r="E9" s="105">
        <v>7</v>
      </c>
      <c r="F9" s="106">
        <v>587414</v>
      </c>
      <c r="G9" s="105">
        <v>0</v>
      </c>
      <c r="H9" s="106">
        <v>451467</v>
      </c>
      <c r="I9" s="105">
        <v>0</v>
      </c>
      <c r="J9" s="105">
        <v>0</v>
      </c>
      <c r="K9" s="105">
        <v>0</v>
      </c>
      <c r="L9" s="107">
        <v>316.68529999999998</v>
      </c>
      <c r="M9" s="106">
        <v>18.3</v>
      </c>
      <c r="N9" s="108">
        <v>0</v>
      </c>
      <c r="O9" s="109">
        <v>3582</v>
      </c>
      <c r="P9" s="94">
        <f t="shared" si="0"/>
        <v>3582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3582</v>
      </c>
      <c r="W9" s="113">
        <f t="shared" si="10"/>
        <v>126497.14794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587414</v>
      </c>
      <c r="AF9" s="103"/>
      <c r="AG9" s="207"/>
      <c r="AH9" s="208"/>
      <c r="AI9" s="209">
        <f t="shared" si="4"/>
        <v>587414</v>
      </c>
      <c r="AJ9" s="210">
        <f t="shared" si="5"/>
        <v>587414</v>
      </c>
      <c r="AL9" s="203">
        <f t="shared" si="6"/>
        <v>591000</v>
      </c>
      <c r="AM9" s="211">
        <f t="shared" si="6"/>
        <v>3582</v>
      </c>
      <c r="AN9" s="212">
        <f t="shared" si="7"/>
        <v>-587418</v>
      </c>
      <c r="AO9" s="213">
        <f t="shared" si="8"/>
        <v>-163.99162479061977</v>
      </c>
    </row>
    <row r="10" spans="1:41" x14ac:dyDescent="0.2">
      <c r="A10" s="103">
        <v>95</v>
      </c>
      <c r="B10" s="104">
        <v>0.375</v>
      </c>
      <c r="C10" s="105">
        <v>2013</v>
      </c>
      <c r="D10" s="105">
        <v>7</v>
      </c>
      <c r="E10" s="105">
        <v>8</v>
      </c>
      <c r="F10" s="106">
        <v>590996</v>
      </c>
      <c r="G10" s="105">
        <v>0</v>
      </c>
      <c r="H10" s="106">
        <v>451622</v>
      </c>
      <c r="I10" s="105">
        <v>0</v>
      </c>
      <c r="J10" s="105">
        <v>0</v>
      </c>
      <c r="K10" s="105">
        <v>0</v>
      </c>
      <c r="L10" s="107">
        <v>316.5471</v>
      </c>
      <c r="M10" s="106">
        <v>21.6</v>
      </c>
      <c r="N10" s="108">
        <v>0</v>
      </c>
      <c r="O10" s="109">
        <v>4334</v>
      </c>
      <c r="P10" s="94">
        <f t="shared" si="0"/>
        <v>4334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4334</v>
      </c>
      <c r="W10" s="113">
        <f t="shared" si="10"/>
        <v>153053.77978000001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590996</v>
      </c>
      <c r="AF10" s="103">
        <v>95</v>
      </c>
      <c r="AG10" s="207">
        <v>8</v>
      </c>
      <c r="AH10" s="208">
        <v>591000</v>
      </c>
      <c r="AI10" s="209">
        <f t="shared" si="4"/>
        <v>590996</v>
      </c>
      <c r="AJ10" s="210">
        <f t="shared" si="5"/>
        <v>-4</v>
      </c>
      <c r="AL10" s="203">
        <f t="shared" si="6"/>
        <v>4330</v>
      </c>
      <c r="AM10" s="211">
        <f t="shared" si="6"/>
        <v>4334</v>
      </c>
      <c r="AN10" s="212">
        <f t="shared" si="7"/>
        <v>4</v>
      </c>
      <c r="AO10" s="213">
        <f t="shared" si="8"/>
        <v>9.2293493308721734E-4</v>
      </c>
    </row>
    <row r="11" spans="1:41" x14ac:dyDescent="0.2">
      <c r="A11" s="103">
        <v>95</v>
      </c>
      <c r="B11" s="104">
        <v>0.375</v>
      </c>
      <c r="C11" s="105">
        <v>2013</v>
      </c>
      <c r="D11" s="105">
        <v>7</v>
      </c>
      <c r="E11" s="105">
        <v>9</v>
      </c>
      <c r="F11" s="106">
        <v>595330</v>
      </c>
      <c r="G11" s="105">
        <v>0</v>
      </c>
      <c r="H11" s="106">
        <v>451815</v>
      </c>
      <c r="I11" s="105">
        <v>0</v>
      </c>
      <c r="J11" s="105">
        <v>0</v>
      </c>
      <c r="K11" s="105">
        <v>0</v>
      </c>
      <c r="L11" s="107">
        <v>309.30259999999998</v>
      </c>
      <c r="M11" s="106">
        <v>21.7</v>
      </c>
      <c r="N11" s="108">
        <v>0</v>
      </c>
      <c r="O11" s="109">
        <v>49</v>
      </c>
      <c r="P11" s="94">
        <f t="shared" si="0"/>
        <v>49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49</v>
      </c>
      <c r="W11" s="116">
        <f t="shared" si="10"/>
        <v>1730.4188300000001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595330</v>
      </c>
      <c r="AF11" s="103">
        <v>95</v>
      </c>
      <c r="AG11" s="207">
        <v>9</v>
      </c>
      <c r="AH11" s="208">
        <v>595330</v>
      </c>
      <c r="AI11" s="209">
        <f t="shared" si="4"/>
        <v>595330</v>
      </c>
      <c r="AJ11" s="210">
        <f t="shared" si="5"/>
        <v>0</v>
      </c>
      <c r="AL11" s="203">
        <f t="shared" si="6"/>
        <v>51</v>
      </c>
      <c r="AM11" s="211">
        <f t="shared" si="6"/>
        <v>49</v>
      </c>
      <c r="AN11" s="212">
        <f t="shared" si="7"/>
        <v>-2</v>
      </c>
      <c r="AO11" s="213">
        <f t="shared" si="8"/>
        <v>-4.0816326530612242E-2</v>
      </c>
    </row>
    <row r="12" spans="1:41" x14ac:dyDescent="0.2">
      <c r="A12" s="103">
        <v>95</v>
      </c>
      <c r="B12" s="104">
        <v>0.375</v>
      </c>
      <c r="C12" s="105">
        <v>2013</v>
      </c>
      <c r="D12" s="105">
        <v>7</v>
      </c>
      <c r="E12" s="105">
        <v>10</v>
      </c>
      <c r="F12" s="106">
        <v>595379</v>
      </c>
      <c r="G12" s="105">
        <v>0</v>
      </c>
      <c r="H12" s="106">
        <v>451817</v>
      </c>
      <c r="I12" s="105">
        <v>0</v>
      </c>
      <c r="J12" s="105">
        <v>0</v>
      </c>
      <c r="K12" s="105">
        <v>0</v>
      </c>
      <c r="L12" s="107">
        <v>310.0292</v>
      </c>
      <c r="M12" s="106">
        <v>17.8</v>
      </c>
      <c r="N12" s="108">
        <v>0</v>
      </c>
      <c r="O12" s="109">
        <v>3014</v>
      </c>
      <c r="P12" s="94">
        <f t="shared" si="0"/>
        <v>3014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3014</v>
      </c>
      <c r="W12" s="116">
        <f t="shared" si="10"/>
        <v>106438.41538000001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595379</v>
      </c>
      <c r="AF12" s="103">
        <v>95</v>
      </c>
      <c r="AG12" s="207">
        <v>10</v>
      </c>
      <c r="AH12" s="208">
        <v>595381</v>
      </c>
      <c r="AI12" s="209">
        <f t="shared" si="4"/>
        <v>595379</v>
      </c>
      <c r="AJ12" s="210">
        <f t="shared" si="5"/>
        <v>-2</v>
      </c>
      <c r="AL12" s="203">
        <f t="shared" si="6"/>
        <v>3019</v>
      </c>
      <c r="AM12" s="211">
        <f t="shared" si="6"/>
        <v>3014</v>
      </c>
      <c r="AN12" s="212">
        <f t="shared" si="7"/>
        <v>-5</v>
      </c>
      <c r="AO12" s="213">
        <f t="shared" si="8"/>
        <v>-1.6589250165892503E-3</v>
      </c>
    </row>
    <row r="13" spans="1:41" x14ac:dyDescent="0.2">
      <c r="A13" s="103">
        <v>95</v>
      </c>
      <c r="B13" s="104">
        <v>0.375</v>
      </c>
      <c r="C13" s="105">
        <v>2013</v>
      </c>
      <c r="D13" s="105">
        <v>7</v>
      </c>
      <c r="E13" s="105">
        <v>11</v>
      </c>
      <c r="F13" s="106">
        <v>598393</v>
      </c>
      <c r="G13" s="105">
        <v>0</v>
      </c>
      <c r="H13" s="106">
        <v>451950</v>
      </c>
      <c r="I13" s="105">
        <v>0</v>
      </c>
      <c r="J13" s="105">
        <v>0</v>
      </c>
      <c r="K13" s="105">
        <v>0</v>
      </c>
      <c r="L13" s="107">
        <v>310.44630000000001</v>
      </c>
      <c r="M13" s="106">
        <v>21.5</v>
      </c>
      <c r="N13" s="108">
        <v>0</v>
      </c>
      <c r="O13" s="109">
        <v>4651</v>
      </c>
      <c r="P13" s="94">
        <f t="shared" si="0"/>
        <v>4651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4651</v>
      </c>
      <c r="W13" s="116">
        <f t="shared" si="10"/>
        <v>164248.53016999998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598393</v>
      </c>
      <c r="AF13" s="103">
        <v>95</v>
      </c>
      <c r="AG13" s="207">
        <v>11</v>
      </c>
      <c r="AH13" s="208">
        <v>598400</v>
      </c>
      <c r="AI13" s="209">
        <f t="shared" si="4"/>
        <v>598393</v>
      </c>
      <c r="AJ13" s="210">
        <f t="shared" si="5"/>
        <v>-7</v>
      </c>
      <c r="AL13" s="203">
        <f t="shared" si="6"/>
        <v>4651</v>
      </c>
      <c r="AM13" s="211">
        <f t="shared" si="6"/>
        <v>4651</v>
      </c>
      <c r="AN13" s="212">
        <f t="shared" si="7"/>
        <v>0</v>
      </c>
      <c r="AO13" s="213">
        <f t="shared" si="8"/>
        <v>0</v>
      </c>
    </row>
    <row r="14" spans="1:41" x14ac:dyDescent="0.2">
      <c r="A14" s="103">
        <v>95</v>
      </c>
      <c r="B14" s="104">
        <v>0.375</v>
      </c>
      <c r="C14" s="105">
        <v>2013</v>
      </c>
      <c r="D14" s="105">
        <v>7</v>
      </c>
      <c r="E14" s="105">
        <v>12</v>
      </c>
      <c r="F14" s="106">
        <v>603044</v>
      </c>
      <c r="G14" s="105">
        <v>0</v>
      </c>
      <c r="H14" s="106">
        <v>452157</v>
      </c>
      <c r="I14" s="105">
        <v>0</v>
      </c>
      <c r="J14" s="105">
        <v>0</v>
      </c>
      <c r="K14" s="105">
        <v>0</v>
      </c>
      <c r="L14" s="107">
        <v>309.62389999999999</v>
      </c>
      <c r="M14" s="106">
        <v>21.8</v>
      </c>
      <c r="N14" s="108">
        <v>0</v>
      </c>
      <c r="O14" s="109">
        <v>4709</v>
      </c>
      <c r="P14" s="94">
        <f t="shared" si="0"/>
        <v>4709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4709</v>
      </c>
      <c r="W14" s="116">
        <f t="shared" si="10"/>
        <v>166296.78102999998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603044</v>
      </c>
      <c r="AF14" s="103">
        <v>95</v>
      </c>
      <c r="AG14" s="207">
        <v>12</v>
      </c>
      <c r="AH14" s="208">
        <v>603051</v>
      </c>
      <c r="AI14" s="209">
        <f t="shared" si="4"/>
        <v>603044</v>
      </c>
      <c r="AJ14" s="210">
        <f t="shared" si="5"/>
        <v>-7</v>
      </c>
      <c r="AL14" s="203">
        <f t="shared" si="6"/>
        <v>4708</v>
      </c>
      <c r="AM14" s="211">
        <f t="shared" si="6"/>
        <v>4709</v>
      </c>
      <c r="AN14" s="212">
        <f t="shared" si="7"/>
        <v>1</v>
      </c>
      <c r="AO14" s="213">
        <f t="shared" si="8"/>
        <v>2.1235931195582927E-4</v>
      </c>
    </row>
    <row r="15" spans="1:41" x14ac:dyDescent="0.2">
      <c r="A15" s="103">
        <v>95</v>
      </c>
      <c r="B15" s="104">
        <v>0.375</v>
      </c>
      <c r="C15" s="105">
        <v>2013</v>
      </c>
      <c r="D15" s="105">
        <v>7</v>
      </c>
      <c r="E15" s="105">
        <v>13</v>
      </c>
      <c r="F15" s="106">
        <v>607753</v>
      </c>
      <c r="G15" s="105">
        <v>0</v>
      </c>
      <c r="H15" s="106">
        <v>452365</v>
      </c>
      <c r="I15" s="105">
        <v>0</v>
      </c>
      <c r="J15" s="105">
        <v>0</v>
      </c>
      <c r="K15" s="105">
        <v>0</v>
      </c>
      <c r="L15" s="107">
        <v>311.16129999999998</v>
      </c>
      <c r="M15" s="106">
        <v>21.9</v>
      </c>
      <c r="N15" s="108">
        <v>0</v>
      </c>
      <c r="O15" s="109">
        <v>1698</v>
      </c>
      <c r="P15" s="94">
        <f t="shared" si="0"/>
        <v>1698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1698</v>
      </c>
      <c r="W15" s="116">
        <f t="shared" si="10"/>
        <v>59964.309659999999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607753</v>
      </c>
      <c r="AF15" s="103">
        <v>95</v>
      </c>
      <c r="AG15" s="207">
        <v>13</v>
      </c>
      <c r="AH15" s="208">
        <v>607759</v>
      </c>
      <c r="AI15" s="209">
        <f t="shared" si="4"/>
        <v>607753</v>
      </c>
      <c r="AJ15" s="210">
        <f t="shared" si="5"/>
        <v>-6</v>
      </c>
      <c r="AL15" s="203">
        <f t="shared" si="6"/>
        <v>1692</v>
      </c>
      <c r="AM15" s="211">
        <f t="shared" si="6"/>
        <v>1698</v>
      </c>
      <c r="AN15" s="212">
        <f t="shared" si="7"/>
        <v>6</v>
      </c>
      <c r="AO15" s="213">
        <f t="shared" si="8"/>
        <v>3.5335689045936395E-3</v>
      </c>
    </row>
    <row r="16" spans="1:41" x14ac:dyDescent="0.2">
      <c r="A16" s="103">
        <v>95</v>
      </c>
      <c r="B16" s="104">
        <v>0.375</v>
      </c>
      <c r="C16" s="105">
        <v>2013</v>
      </c>
      <c r="D16" s="105">
        <v>7</v>
      </c>
      <c r="E16" s="105">
        <v>14</v>
      </c>
      <c r="F16" s="106">
        <v>609451</v>
      </c>
      <c r="G16" s="105">
        <v>0</v>
      </c>
      <c r="H16" s="106">
        <v>452440</v>
      </c>
      <c r="I16" s="105">
        <v>0</v>
      </c>
      <c r="J16" s="105">
        <v>0</v>
      </c>
      <c r="K16" s="105">
        <v>0</v>
      </c>
      <c r="L16" s="107">
        <v>315.44029999999998</v>
      </c>
      <c r="M16" s="106">
        <v>17</v>
      </c>
      <c r="N16" s="108">
        <v>0</v>
      </c>
      <c r="O16" s="109">
        <v>2463</v>
      </c>
      <c r="P16" s="94">
        <f t="shared" si="0"/>
        <v>2463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2463</v>
      </c>
      <c r="W16" s="116">
        <f t="shared" si="10"/>
        <v>86980.032210000005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609451</v>
      </c>
      <c r="AF16" s="103">
        <v>95</v>
      </c>
      <c r="AG16" s="207">
        <v>14</v>
      </c>
      <c r="AH16" s="208">
        <v>609451</v>
      </c>
      <c r="AI16" s="209">
        <f t="shared" si="4"/>
        <v>609451</v>
      </c>
      <c r="AJ16" s="210">
        <f t="shared" si="5"/>
        <v>0</v>
      </c>
      <c r="AL16" s="203">
        <f t="shared" si="6"/>
        <v>2472</v>
      </c>
      <c r="AM16" s="211">
        <f t="shared" si="6"/>
        <v>2463</v>
      </c>
      <c r="AN16" s="212">
        <f t="shared" si="7"/>
        <v>-9</v>
      </c>
      <c r="AO16" s="213">
        <f t="shared" si="8"/>
        <v>-3.6540803897685747E-3</v>
      </c>
    </row>
    <row r="17" spans="1:41" x14ac:dyDescent="0.2">
      <c r="A17" s="103">
        <v>95</v>
      </c>
      <c r="B17" s="104">
        <v>0.375</v>
      </c>
      <c r="C17" s="105">
        <v>2013</v>
      </c>
      <c r="D17" s="105">
        <v>7</v>
      </c>
      <c r="E17" s="105">
        <v>15</v>
      </c>
      <c r="F17" s="106">
        <v>611914</v>
      </c>
      <c r="G17" s="105">
        <v>0</v>
      </c>
      <c r="H17" s="106">
        <v>452547</v>
      </c>
      <c r="I17" s="105">
        <v>0</v>
      </c>
      <c r="J17" s="105">
        <v>0</v>
      </c>
      <c r="K17" s="105">
        <v>0</v>
      </c>
      <c r="L17" s="107">
        <v>316.53219999999999</v>
      </c>
      <c r="M17" s="106">
        <v>21.4</v>
      </c>
      <c r="N17" s="108">
        <v>0</v>
      </c>
      <c r="O17" s="109">
        <v>4790</v>
      </c>
      <c r="P17" s="94">
        <f t="shared" si="0"/>
        <v>4790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4790</v>
      </c>
      <c r="W17" s="116">
        <f t="shared" si="10"/>
        <v>169157.26929999999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611914</v>
      </c>
      <c r="AF17" s="103">
        <v>95</v>
      </c>
      <c r="AG17" s="207">
        <v>15</v>
      </c>
      <c r="AH17" s="208">
        <v>611923</v>
      </c>
      <c r="AI17" s="209">
        <f t="shared" si="4"/>
        <v>611914</v>
      </c>
      <c r="AJ17" s="210">
        <f t="shared" si="5"/>
        <v>-9</v>
      </c>
      <c r="AL17" s="203">
        <f t="shared" si="6"/>
        <v>4790</v>
      </c>
      <c r="AM17" s="211">
        <f t="shared" si="6"/>
        <v>4790</v>
      </c>
      <c r="AN17" s="212">
        <f t="shared" si="7"/>
        <v>0</v>
      </c>
      <c r="AO17" s="213">
        <f t="shared" si="8"/>
        <v>0</v>
      </c>
    </row>
    <row r="18" spans="1:41" x14ac:dyDescent="0.2">
      <c r="A18" s="103">
        <v>95</v>
      </c>
      <c r="B18" s="104">
        <v>0.375</v>
      </c>
      <c r="C18" s="105">
        <v>2013</v>
      </c>
      <c r="D18" s="105">
        <v>7</v>
      </c>
      <c r="E18" s="105">
        <v>16</v>
      </c>
      <c r="F18" s="106">
        <v>616704</v>
      </c>
      <c r="G18" s="105">
        <v>0</v>
      </c>
      <c r="H18" s="106">
        <v>452760</v>
      </c>
      <c r="I18" s="105">
        <v>0</v>
      </c>
      <c r="J18" s="105">
        <v>0</v>
      </c>
      <c r="K18" s="105">
        <v>0</v>
      </c>
      <c r="L18" s="107">
        <v>309.5102</v>
      </c>
      <c r="M18" s="106">
        <v>22.2</v>
      </c>
      <c r="N18" s="108">
        <v>0</v>
      </c>
      <c r="O18" s="109">
        <v>4791</v>
      </c>
      <c r="P18" s="94">
        <f t="shared" si="0"/>
        <v>4791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4791</v>
      </c>
      <c r="W18" s="116">
        <f t="shared" si="10"/>
        <v>169192.58397000001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616704</v>
      </c>
      <c r="AF18" s="103">
        <v>95</v>
      </c>
      <c r="AG18" s="207">
        <v>16</v>
      </c>
      <c r="AH18" s="208">
        <v>616713</v>
      </c>
      <c r="AI18" s="209">
        <f t="shared" si="4"/>
        <v>616704</v>
      </c>
      <c r="AJ18" s="210">
        <f t="shared" si="5"/>
        <v>-9</v>
      </c>
      <c r="AL18" s="203">
        <f t="shared" si="6"/>
        <v>4791</v>
      </c>
      <c r="AM18" s="211">
        <f t="shared" si="6"/>
        <v>4791</v>
      </c>
      <c r="AN18" s="212">
        <f t="shared" si="7"/>
        <v>0</v>
      </c>
      <c r="AO18" s="213">
        <f t="shared" si="8"/>
        <v>0</v>
      </c>
    </row>
    <row r="19" spans="1:41" x14ac:dyDescent="0.2">
      <c r="A19" s="103">
        <v>95</v>
      </c>
      <c r="B19" s="104">
        <v>0.375</v>
      </c>
      <c r="C19" s="105">
        <v>2013</v>
      </c>
      <c r="D19" s="105">
        <v>7</v>
      </c>
      <c r="E19" s="105">
        <v>17</v>
      </c>
      <c r="F19" s="106">
        <v>621495</v>
      </c>
      <c r="G19" s="105">
        <v>0</v>
      </c>
      <c r="H19" s="106">
        <v>452973</v>
      </c>
      <c r="I19" s="105">
        <v>0</v>
      </c>
      <c r="J19" s="105">
        <v>0</v>
      </c>
      <c r="K19" s="105">
        <v>0</v>
      </c>
      <c r="L19" s="107">
        <v>309.19139999999999</v>
      </c>
      <c r="M19" s="106">
        <v>22.4</v>
      </c>
      <c r="N19" s="108">
        <v>0</v>
      </c>
      <c r="O19" s="109">
        <v>4760</v>
      </c>
      <c r="P19" s="94">
        <f t="shared" si="0"/>
        <v>4760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4760</v>
      </c>
      <c r="W19" s="116">
        <f t="shared" si="10"/>
        <v>168097.82920000001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621495</v>
      </c>
      <c r="AF19" s="103">
        <v>95</v>
      </c>
      <c r="AG19" s="207">
        <v>17</v>
      </c>
      <c r="AH19" s="208">
        <v>621504</v>
      </c>
      <c r="AI19" s="209">
        <f t="shared" si="4"/>
        <v>621495</v>
      </c>
      <c r="AJ19" s="210">
        <f t="shared" si="5"/>
        <v>-9</v>
      </c>
      <c r="AL19" s="203">
        <f t="shared" si="6"/>
        <v>4760</v>
      </c>
      <c r="AM19" s="211">
        <f t="shared" si="6"/>
        <v>4760</v>
      </c>
      <c r="AN19" s="212">
        <f t="shared" si="7"/>
        <v>0</v>
      </c>
      <c r="AO19" s="213">
        <f t="shared" si="8"/>
        <v>0</v>
      </c>
    </row>
    <row r="20" spans="1:41" x14ac:dyDescent="0.2">
      <c r="A20" s="103">
        <v>95</v>
      </c>
      <c r="B20" s="104">
        <v>0.375</v>
      </c>
      <c r="C20" s="105">
        <v>2013</v>
      </c>
      <c r="D20" s="105">
        <v>7</v>
      </c>
      <c r="E20" s="105">
        <v>18</v>
      </c>
      <c r="F20" s="106">
        <v>626255</v>
      </c>
      <c r="G20" s="105">
        <v>0</v>
      </c>
      <c r="H20" s="106">
        <v>453185</v>
      </c>
      <c r="I20" s="105">
        <v>0</v>
      </c>
      <c r="J20" s="105">
        <v>0</v>
      </c>
      <c r="K20" s="105">
        <v>0</v>
      </c>
      <c r="L20" s="107">
        <v>309.75689999999997</v>
      </c>
      <c r="M20" s="106">
        <v>22</v>
      </c>
      <c r="N20" s="108">
        <v>0</v>
      </c>
      <c r="O20" s="109">
        <v>4545</v>
      </c>
      <c r="P20" s="94">
        <f t="shared" si="0"/>
        <v>4545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4545</v>
      </c>
      <c r="W20" s="116">
        <f t="shared" si="10"/>
        <v>160505.17515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626255</v>
      </c>
      <c r="AF20" s="103">
        <v>95</v>
      </c>
      <c r="AG20" s="207">
        <v>18</v>
      </c>
      <c r="AH20" s="208">
        <v>626264</v>
      </c>
      <c r="AI20" s="209">
        <f t="shared" si="4"/>
        <v>626255</v>
      </c>
      <c r="AJ20" s="210">
        <f t="shared" si="5"/>
        <v>-9</v>
      </c>
      <c r="AL20" s="203">
        <f t="shared" si="6"/>
        <v>4543</v>
      </c>
      <c r="AM20" s="211">
        <f t="shared" si="6"/>
        <v>4545</v>
      </c>
      <c r="AN20" s="212">
        <f t="shared" si="7"/>
        <v>2</v>
      </c>
      <c r="AO20" s="213">
        <f t="shared" si="8"/>
        <v>4.4004400440044003E-4</v>
      </c>
    </row>
    <row r="21" spans="1:41" x14ac:dyDescent="0.2">
      <c r="A21" s="103">
        <v>95</v>
      </c>
      <c r="B21" s="104">
        <v>0.375</v>
      </c>
      <c r="C21" s="105">
        <v>2013</v>
      </c>
      <c r="D21" s="105">
        <v>7</v>
      </c>
      <c r="E21" s="105">
        <v>19</v>
      </c>
      <c r="F21" s="106">
        <v>630800</v>
      </c>
      <c r="G21" s="105">
        <v>0</v>
      </c>
      <c r="H21" s="106">
        <v>453387</v>
      </c>
      <c r="I21" s="105">
        <v>0</v>
      </c>
      <c r="J21" s="105">
        <v>0</v>
      </c>
      <c r="K21" s="105">
        <v>0</v>
      </c>
      <c r="L21" s="107">
        <v>309.44499999999999</v>
      </c>
      <c r="M21" s="106">
        <v>22.2</v>
      </c>
      <c r="N21" s="108">
        <v>0</v>
      </c>
      <c r="O21" s="109">
        <v>4753</v>
      </c>
      <c r="P21" s="94">
        <f t="shared" si="0"/>
        <v>4753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4753</v>
      </c>
      <c r="W21" s="116">
        <f t="shared" si="10"/>
        <v>167850.62651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630800</v>
      </c>
      <c r="AF21" s="103">
        <v>95</v>
      </c>
      <c r="AG21" s="207">
        <v>19</v>
      </c>
      <c r="AH21" s="208">
        <v>630807</v>
      </c>
      <c r="AI21" s="209">
        <f t="shared" si="4"/>
        <v>630800</v>
      </c>
      <c r="AJ21" s="210">
        <f t="shared" si="5"/>
        <v>-7</v>
      </c>
      <c r="AL21" s="203">
        <f t="shared" si="6"/>
        <v>4753</v>
      </c>
      <c r="AM21" s="211">
        <f t="shared" si="6"/>
        <v>4753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95</v>
      </c>
      <c r="B22" s="104">
        <v>0.375</v>
      </c>
      <c r="C22" s="105">
        <v>2013</v>
      </c>
      <c r="D22" s="105">
        <v>7</v>
      </c>
      <c r="E22" s="105">
        <v>20</v>
      </c>
      <c r="F22" s="106">
        <v>635553</v>
      </c>
      <c r="G22" s="105">
        <v>0</v>
      </c>
      <c r="H22" s="106">
        <v>453598</v>
      </c>
      <c r="I22" s="105">
        <v>0</v>
      </c>
      <c r="J22" s="105">
        <v>0</v>
      </c>
      <c r="K22" s="105">
        <v>0</v>
      </c>
      <c r="L22" s="107">
        <v>309.87360000000001</v>
      </c>
      <c r="M22" s="106">
        <v>22.3</v>
      </c>
      <c r="N22" s="108">
        <v>0</v>
      </c>
      <c r="O22" s="109">
        <v>848</v>
      </c>
      <c r="P22" s="94">
        <f t="shared" si="0"/>
        <v>848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848</v>
      </c>
      <c r="W22" s="116">
        <f t="shared" si="10"/>
        <v>29946.84016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635553</v>
      </c>
      <c r="AF22" s="103">
        <v>95</v>
      </c>
      <c r="AG22" s="207">
        <v>20</v>
      </c>
      <c r="AH22" s="208">
        <v>635560</v>
      </c>
      <c r="AI22" s="209">
        <f t="shared" si="4"/>
        <v>635553</v>
      </c>
      <c r="AJ22" s="210">
        <f t="shared" si="5"/>
        <v>-7</v>
      </c>
      <c r="AL22" s="203">
        <f t="shared" si="6"/>
        <v>841</v>
      </c>
      <c r="AM22" s="211">
        <f t="shared" si="6"/>
        <v>848</v>
      </c>
      <c r="AN22" s="212">
        <f t="shared" si="7"/>
        <v>7</v>
      </c>
      <c r="AO22" s="213">
        <f t="shared" si="8"/>
        <v>8.2547169811320754E-3</v>
      </c>
    </row>
    <row r="23" spans="1:41" x14ac:dyDescent="0.2">
      <c r="A23" s="103">
        <v>95</v>
      </c>
      <c r="B23" s="104">
        <v>0.375</v>
      </c>
      <c r="C23" s="105">
        <v>2013</v>
      </c>
      <c r="D23" s="105">
        <v>7</v>
      </c>
      <c r="E23" s="105">
        <v>21</v>
      </c>
      <c r="F23" s="106">
        <v>636401</v>
      </c>
      <c r="G23" s="105">
        <v>0</v>
      </c>
      <c r="H23" s="106">
        <v>453636</v>
      </c>
      <c r="I23" s="105">
        <v>0</v>
      </c>
      <c r="J23" s="105">
        <v>0</v>
      </c>
      <c r="K23" s="105">
        <v>0</v>
      </c>
      <c r="L23" s="107">
        <v>315.6155</v>
      </c>
      <c r="M23" s="106">
        <v>20</v>
      </c>
      <c r="N23" s="108">
        <v>0</v>
      </c>
      <c r="O23" s="109">
        <v>552</v>
      </c>
      <c r="P23" s="94">
        <f t="shared" si="0"/>
        <v>552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552</v>
      </c>
      <c r="W23" s="116">
        <f t="shared" si="10"/>
        <v>19493.697840000001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636401</v>
      </c>
      <c r="AF23" s="103">
        <v>95</v>
      </c>
      <c r="AG23" s="207">
        <v>21</v>
      </c>
      <c r="AH23" s="208">
        <v>636401</v>
      </c>
      <c r="AI23" s="209">
        <f t="shared" si="4"/>
        <v>636401</v>
      </c>
      <c r="AJ23" s="210">
        <f t="shared" si="5"/>
        <v>0</v>
      </c>
      <c r="AL23" s="203">
        <f t="shared" si="6"/>
        <v>559</v>
      </c>
      <c r="AM23" s="211">
        <f t="shared" si="6"/>
        <v>552</v>
      </c>
      <c r="AN23" s="212">
        <f t="shared" si="7"/>
        <v>-7</v>
      </c>
      <c r="AO23" s="213">
        <f t="shared" si="8"/>
        <v>-1.2681159420289856E-2</v>
      </c>
    </row>
    <row r="24" spans="1:41" x14ac:dyDescent="0.2">
      <c r="A24" s="103">
        <v>95</v>
      </c>
      <c r="B24" s="104">
        <v>0.375</v>
      </c>
      <c r="C24" s="105">
        <v>2013</v>
      </c>
      <c r="D24" s="105">
        <v>7</v>
      </c>
      <c r="E24" s="105">
        <v>22</v>
      </c>
      <c r="F24" s="106">
        <v>636953</v>
      </c>
      <c r="G24" s="105">
        <v>0</v>
      </c>
      <c r="H24" s="106">
        <v>453660</v>
      </c>
      <c r="I24" s="105">
        <v>0</v>
      </c>
      <c r="J24" s="105">
        <v>0</v>
      </c>
      <c r="K24" s="105">
        <v>0</v>
      </c>
      <c r="L24" s="107">
        <v>316.34339999999997</v>
      </c>
      <c r="M24" s="106">
        <v>20.7</v>
      </c>
      <c r="N24" s="108">
        <v>0</v>
      </c>
      <c r="O24" s="109">
        <v>4781</v>
      </c>
      <c r="P24" s="94">
        <f t="shared" si="0"/>
        <v>4781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4781</v>
      </c>
      <c r="W24" s="116">
        <f t="shared" si="10"/>
        <v>168839.43726999999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636953</v>
      </c>
      <c r="AF24" s="103">
        <v>95</v>
      </c>
      <c r="AG24" s="207">
        <v>22</v>
      </c>
      <c r="AH24" s="208">
        <v>636960</v>
      </c>
      <c r="AI24" s="209">
        <f t="shared" si="4"/>
        <v>636953</v>
      </c>
      <c r="AJ24" s="210">
        <f t="shared" si="5"/>
        <v>-7</v>
      </c>
      <c r="AL24" s="203">
        <f t="shared" si="6"/>
        <v>4783</v>
      </c>
      <c r="AM24" s="211">
        <f t="shared" si="6"/>
        <v>4781</v>
      </c>
      <c r="AN24" s="212">
        <f t="shared" si="7"/>
        <v>-2</v>
      </c>
      <c r="AO24" s="213">
        <f t="shared" si="8"/>
        <v>-4.183225266680611E-4</v>
      </c>
    </row>
    <row r="25" spans="1:41" x14ac:dyDescent="0.2">
      <c r="A25" s="103">
        <v>95</v>
      </c>
      <c r="B25" s="104">
        <v>0.375</v>
      </c>
      <c r="C25" s="105">
        <v>2013</v>
      </c>
      <c r="D25" s="105">
        <v>7</v>
      </c>
      <c r="E25" s="105">
        <v>23</v>
      </c>
      <c r="F25" s="106">
        <v>641734</v>
      </c>
      <c r="G25" s="105">
        <v>0</v>
      </c>
      <c r="H25" s="106">
        <v>453872</v>
      </c>
      <c r="I25" s="105">
        <v>0</v>
      </c>
      <c r="J25" s="105">
        <v>0</v>
      </c>
      <c r="K25" s="105">
        <v>0</v>
      </c>
      <c r="L25" s="107">
        <v>310.78460000000001</v>
      </c>
      <c r="M25" s="106">
        <v>22.5</v>
      </c>
      <c r="N25" s="108">
        <v>0</v>
      </c>
      <c r="O25" s="109">
        <v>4772</v>
      </c>
      <c r="P25" s="94">
        <f t="shared" si="0"/>
        <v>4772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4772</v>
      </c>
      <c r="W25" s="116">
        <f t="shared" si="10"/>
        <v>168521.60524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641734</v>
      </c>
      <c r="AF25" s="103">
        <v>95</v>
      </c>
      <c r="AG25" s="207">
        <v>23</v>
      </c>
      <c r="AH25" s="208">
        <v>641743</v>
      </c>
      <c r="AI25" s="209">
        <f t="shared" si="4"/>
        <v>641734</v>
      </c>
      <c r="AJ25" s="210">
        <f t="shared" si="5"/>
        <v>-9</v>
      </c>
      <c r="AL25" s="203">
        <f t="shared" si="6"/>
        <v>4773</v>
      </c>
      <c r="AM25" s="211">
        <f t="shared" si="6"/>
        <v>4772</v>
      </c>
      <c r="AN25" s="212">
        <f t="shared" si="7"/>
        <v>-1</v>
      </c>
      <c r="AO25" s="213">
        <f t="shared" si="8"/>
        <v>-2.0955574182732607E-4</v>
      </c>
    </row>
    <row r="26" spans="1:41" x14ac:dyDescent="0.2">
      <c r="A26" s="103">
        <v>95</v>
      </c>
      <c r="B26" s="104">
        <v>0.375</v>
      </c>
      <c r="C26" s="105">
        <v>2013</v>
      </c>
      <c r="D26" s="105">
        <v>7</v>
      </c>
      <c r="E26" s="105">
        <v>24</v>
      </c>
      <c r="F26" s="106">
        <v>646506</v>
      </c>
      <c r="G26" s="105">
        <v>0</v>
      </c>
      <c r="H26" s="106">
        <v>454084</v>
      </c>
      <c r="I26" s="105">
        <v>0</v>
      </c>
      <c r="J26" s="105">
        <v>0</v>
      </c>
      <c r="K26" s="105">
        <v>0</v>
      </c>
      <c r="L26" s="107">
        <v>310.4941</v>
      </c>
      <c r="M26" s="106">
        <v>22.9</v>
      </c>
      <c r="N26" s="108">
        <v>0</v>
      </c>
      <c r="O26" s="109">
        <v>4596</v>
      </c>
      <c r="P26" s="94">
        <f t="shared" si="0"/>
        <v>4596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4596</v>
      </c>
      <c r="W26" s="116">
        <f t="shared" si="10"/>
        <v>162306.22331999999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>646506</v>
      </c>
      <c r="AF26" s="103">
        <v>95</v>
      </c>
      <c r="AG26" s="207">
        <v>24</v>
      </c>
      <c r="AH26" s="208">
        <v>646516</v>
      </c>
      <c r="AI26" s="209">
        <f t="shared" si="4"/>
        <v>646506</v>
      </c>
      <c r="AJ26" s="210">
        <f t="shared" si="5"/>
        <v>-10</v>
      </c>
      <c r="AL26" s="203">
        <f t="shared" si="6"/>
        <v>4595</v>
      </c>
      <c r="AM26" s="211">
        <f t="shared" si="6"/>
        <v>4596</v>
      </c>
      <c r="AN26" s="212">
        <f t="shared" si="7"/>
        <v>1</v>
      </c>
      <c r="AO26" s="213">
        <f t="shared" si="8"/>
        <v>2.175805047867711E-4</v>
      </c>
    </row>
    <row r="27" spans="1:41" x14ac:dyDescent="0.2">
      <c r="A27" s="103">
        <v>95</v>
      </c>
      <c r="B27" s="104">
        <v>0.375</v>
      </c>
      <c r="C27" s="105">
        <v>2013</v>
      </c>
      <c r="D27" s="105">
        <v>7</v>
      </c>
      <c r="E27" s="105">
        <v>25</v>
      </c>
      <c r="F27" s="106">
        <v>651102</v>
      </c>
      <c r="G27" s="105">
        <v>0</v>
      </c>
      <c r="H27" s="106">
        <v>454288</v>
      </c>
      <c r="I27" s="105">
        <v>0</v>
      </c>
      <c r="J27" s="105">
        <v>0</v>
      </c>
      <c r="K27" s="105">
        <v>0</v>
      </c>
      <c r="L27" s="107">
        <v>309.88499999999999</v>
      </c>
      <c r="M27" s="106">
        <v>22.1</v>
      </c>
      <c r="N27" s="108">
        <v>0</v>
      </c>
      <c r="O27" s="109">
        <v>3916</v>
      </c>
      <c r="P27" s="94">
        <f t="shared" si="0"/>
        <v>3916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3916</v>
      </c>
      <c r="W27" s="116">
        <f t="shared" si="10"/>
        <v>138292.24771999998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>651102</v>
      </c>
      <c r="AF27" s="103">
        <v>95</v>
      </c>
      <c r="AG27" s="207">
        <v>25</v>
      </c>
      <c r="AH27" s="208">
        <v>651111</v>
      </c>
      <c r="AI27" s="209">
        <f t="shared" si="4"/>
        <v>651102</v>
      </c>
      <c r="AJ27" s="210">
        <f t="shared" si="5"/>
        <v>-9</v>
      </c>
      <c r="AL27" s="203">
        <f t="shared" si="6"/>
        <v>-651111</v>
      </c>
      <c r="AM27" s="211">
        <f t="shared" si="6"/>
        <v>3916</v>
      </c>
      <c r="AN27" s="212">
        <f t="shared" si="7"/>
        <v>655027</v>
      </c>
      <c r="AO27" s="213">
        <f t="shared" si="8"/>
        <v>167.26940755873341</v>
      </c>
    </row>
    <row r="28" spans="1:41" x14ac:dyDescent="0.2">
      <c r="A28" s="103">
        <v>95</v>
      </c>
      <c r="B28" s="104">
        <v>0.375</v>
      </c>
      <c r="C28" s="105">
        <v>2013</v>
      </c>
      <c r="D28" s="105">
        <v>7</v>
      </c>
      <c r="E28" s="105">
        <v>26</v>
      </c>
      <c r="F28" s="106">
        <v>655018</v>
      </c>
      <c r="G28" s="105">
        <v>0</v>
      </c>
      <c r="H28" s="106">
        <v>454463</v>
      </c>
      <c r="I28" s="105">
        <v>0</v>
      </c>
      <c r="J28" s="105">
        <v>0</v>
      </c>
      <c r="K28" s="105">
        <v>0</v>
      </c>
      <c r="L28" s="107">
        <v>309.8152</v>
      </c>
      <c r="M28" s="106">
        <v>21.3</v>
      </c>
      <c r="N28" s="108">
        <v>0</v>
      </c>
      <c r="O28" s="109">
        <v>0</v>
      </c>
      <c r="P28" s="94">
        <f t="shared" si="0"/>
        <v>-655018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>655018</v>
      </c>
      <c r="AF28" s="103"/>
      <c r="AG28" s="207"/>
      <c r="AH28" s="208"/>
      <c r="AI28" s="209">
        <f t="shared" si="4"/>
        <v>655018</v>
      </c>
      <c r="AJ28" s="210">
        <f t="shared" si="5"/>
        <v>655018</v>
      </c>
      <c r="AL28" s="203">
        <f t="shared" si="6"/>
        <v>0</v>
      </c>
      <c r="AM28" s="211">
        <f t="shared" si="6"/>
        <v>-655018</v>
      </c>
      <c r="AN28" s="212">
        <f t="shared" si="7"/>
        <v>-655018</v>
      </c>
      <c r="AO28" s="213">
        <f t="shared" si="8"/>
        <v>1</v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26</v>
      </c>
      <c r="K36" s="134" t="s">
        <v>46</v>
      </c>
      <c r="L36" s="136">
        <f>MAX(L3:L34)</f>
        <v>317.1318</v>
      </c>
      <c r="M36" s="136">
        <f>MAX(M3:M34)</f>
        <v>22.9</v>
      </c>
      <c r="N36" s="134" t="s">
        <v>12</v>
      </c>
      <c r="O36" s="136">
        <f>SUM(O3:O33)</f>
        <v>68655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68655</v>
      </c>
      <c r="W36" s="140">
        <f>SUM(W3:W33)</f>
        <v>2424528.6688499996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4177197</v>
      </c>
      <c r="AK36" s="224" t="s">
        <v>52</v>
      </c>
      <c r="AL36" s="225"/>
      <c r="AM36" s="225"/>
      <c r="AN36" s="223">
        <f>SUM(AN3:AN33)</f>
        <v>-1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311.91353461538455</v>
      </c>
      <c r="M37" s="144">
        <f>AVERAGE(M3:M34)</f>
        <v>20.519230769230766</v>
      </c>
      <c r="N37" s="134" t="s">
        <v>48</v>
      </c>
      <c r="O37" s="145">
        <f>O36*35.31467</f>
        <v>2424528.66885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7</v>
      </c>
      <c r="AN37" s="228">
        <f>IFERROR(AN36/SUM(AM3:AM33),"")</f>
        <v>1.7054282074414655E-6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309.19139999999999</v>
      </c>
      <c r="M38" s="145">
        <f>MIN(M3:M34)</f>
        <v>15.5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343.10488807692303</v>
      </c>
      <c r="M44" s="152">
        <f>M37*(1+$L$43)</f>
        <v>22.571153846153845</v>
      </c>
    </row>
    <row r="45" spans="1:41" x14ac:dyDescent="0.2">
      <c r="K45" s="151" t="s">
        <v>62</v>
      </c>
      <c r="L45" s="152">
        <f>L37*(1-$L$43)</f>
        <v>280.72218115384612</v>
      </c>
      <c r="M45" s="152">
        <f>M37*(1-$L$43)</f>
        <v>18.467307692307692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79" priority="47" stopIfTrue="1" operator="lessThan">
      <formula>$L$45</formula>
    </cfRule>
    <cfRule type="cellIs" dxfId="478" priority="48" stopIfTrue="1" operator="greaterThan">
      <formula>$L$44</formula>
    </cfRule>
  </conditionalFormatting>
  <conditionalFormatting sqref="M3:M34">
    <cfRule type="cellIs" dxfId="477" priority="45" stopIfTrue="1" operator="lessThan">
      <formula>$M$45</formula>
    </cfRule>
    <cfRule type="cellIs" dxfId="476" priority="46" stopIfTrue="1" operator="greaterThan">
      <formula>$M$44</formula>
    </cfRule>
  </conditionalFormatting>
  <conditionalFormatting sqref="O3:O34">
    <cfRule type="cellIs" dxfId="475" priority="44" stopIfTrue="1" operator="lessThan">
      <formula>0</formula>
    </cfRule>
  </conditionalFormatting>
  <conditionalFormatting sqref="O3:O33">
    <cfRule type="cellIs" dxfId="474" priority="43" stopIfTrue="1" operator="lessThan">
      <formula>0</formula>
    </cfRule>
  </conditionalFormatting>
  <conditionalFormatting sqref="O3">
    <cfRule type="cellIs" dxfId="473" priority="42" stopIfTrue="1" operator="notEqual">
      <formula>$P$3</formula>
    </cfRule>
  </conditionalFormatting>
  <conditionalFormatting sqref="O4">
    <cfRule type="cellIs" dxfId="472" priority="41" stopIfTrue="1" operator="notEqual">
      <formula>P$4</formula>
    </cfRule>
  </conditionalFormatting>
  <conditionalFormatting sqref="O5">
    <cfRule type="cellIs" dxfId="471" priority="40" stopIfTrue="1" operator="notEqual">
      <formula>$P$5</formula>
    </cfRule>
  </conditionalFormatting>
  <conditionalFormatting sqref="O6">
    <cfRule type="cellIs" dxfId="470" priority="39" stopIfTrue="1" operator="notEqual">
      <formula>$P$6</formula>
    </cfRule>
  </conditionalFormatting>
  <conditionalFormatting sqref="O7">
    <cfRule type="cellIs" dxfId="469" priority="38" stopIfTrue="1" operator="notEqual">
      <formula>$P$7</formula>
    </cfRule>
  </conditionalFormatting>
  <conditionalFormatting sqref="O8">
    <cfRule type="cellIs" dxfId="468" priority="37" stopIfTrue="1" operator="notEqual">
      <formula>$P$8</formula>
    </cfRule>
  </conditionalFormatting>
  <conditionalFormatting sqref="O9">
    <cfRule type="cellIs" dxfId="467" priority="36" stopIfTrue="1" operator="notEqual">
      <formula>$P$9</formula>
    </cfRule>
  </conditionalFormatting>
  <conditionalFormatting sqref="O10">
    <cfRule type="cellIs" dxfId="466" priority="34" stopIfTrue="1" operator="notEqual">
      <formula>$P$10</formula>
    </cfRule>
    <cfRule type="cellIs" dxfId="465" priority="35" stopIfTrue="1" operator="greaterThan">
      <formula>$P$10</formula>
    </cfRule>
  </conditionalFormatting>
  <conditionalFormatting sqref="O11">
    <cfRule type="cellIs" dxfId="464" priority="32" stopIfTrue="1" operator="notEqual">
      <formula>$P$11</formula>
    </cfRule>
    <cfRule type="cellIs" dxfId="463" priority="33" stopIfTrue="1" operator="greaterThan">
      <formula>$P$11</formula>
    </cfRule>
  </conditionalFormatting>
  <conditionalFormatting sqref="O12">
    <cfRule type="cellIs" dxfId="462" priority="31" stopIfTrue="1" operator="notEqual">
      <formula>$P$12</formula>
    </cfRule>
  </conditionalFormatting>
  <conditionalFormatting sqref="O14">
    <cfRule type="cellIs" dxfId="461" priority="30" stopIfTrue="1" operator="notEqual">
      <formula>$P$14</formula>
    </cfRule>
  </conditionalFormatting>
  <conditionalFormatting sqref="O15">
    <cfRule type="cellIs" dxfId="460" priority="29" stopIfTrue="1" operator="notEqual">
      <formula>$P$15</formula>
    </cfRule>
  </conditionalFormatting>
  <conditionalFormatting sqref="O16">
    <cfRule type="cellIs" dxfId="459" priority="28" stopIfTrue="1" operator="notEqual">
      <formula>$P$16</formula>
    </cfRule>
  </conditionalFormatting>
  <conditionalFormatting sqref="O17">
    <cfRule type="cellIs" dxfId="458" priority="27" stopIfTrue="1" operator="notEqual">
      <formula>$P$17</formula>
    </cfRule>
  </conditionalFormatting>
  <conditionalFormatting sqref="O18">
    <cfRule type="cellIs" dxfId="457" priority="26" stopIfTrue="1" operator="notEqual">
      <formula>$P$18</formula>
    </cfRule>
  </conditionalFormatting>
  <conditionalFormatting sqref="O19">
    <cfRule type="cellIs" dxfId="456" priority="24" stopIfTrue="1" operator="notEqual">
      <formula>$P$19</formula>
    </cfRule>
    <cfRule type="cellIs" dxfId="455" priority="25" stopIfTrue="1" operator="greaterThan">
      <formula>$P$19</formula>
    </cfRule>
  </conditionalFormatting>
  <conditionalFormatting sqref="O20">
    <cfRule type="cellIs" dxfId="454" priority="22" stopIfTrue="1" operator="notEqual">
      <formula>$P$20</formula>
    </cfRule>
    <cfRule type="cellIs" dxfId="453" priority="23" stopIfTrue="1" operator="greaterThan">
      <formula>$P$20</formula>
    </cfRule>
  </conditionalFormatting>
  <conditionalFormatting sqref="O21">
    <cfRule type="cellIs" dxfId="452" priority="21" stopIfTrue="1" operator="notEqual">
      <formula>$P$21</formula>
    </cfRule>
  </conditionalFormatting>
  <conditionalFormatting sqref="O22">
    <cfRule type="cellIs" dxfId="451" priority="20" stopIfTrue="1" operator="notEqual">
      <formula>$P$22</formula>
    </cfRule>
  </conditionalFormatting>
  <conditionalFormatting sqref="O23">
    <cfRule type="cellIs" dxfId="450" priority="19" stopIfTrue="1" operator="notEqual">
      <formula>$P$23</formula>
    </cfRule>
  </conditionalFormatting>
  <conditionalFormatting sqref="O24">
    <cfRule type="cellIs" dxfId="449" priority="17" stopIfTrue="1" operator="notEqual">
      <formula>$P$24</formula>
    </cfRule>
    <cfRule type="cellIs" dxfId="448" priority="18" stopIfTrue="1" operator="greaterThan">
      <formula>$P$24</formula>
    </cfRule>
  </conditionalFormatting>
  <conditionalFormatting sqref="O25">
    <cfRule type="cellIs" dxfId="447" priority="15" stopIfTrue="1" operator="notEqual">
      <formula>$P$25</formula>
    </cfRule>
    <cfRule type="cellIs" dxfId="446" priority="16" stopIfTrue="1" operator="greaterThan">
      <formula>$P$25</formula>
    </cfRule>
  </conditionalFormatting>
  <conditionalFormatting sqref="O26">
    <cfRule type="cellIs" dxfId="445" priority="14" stopIfTrue="1" operator="notEqual">
      <formula>$P$26</formula>
    </cfRule>
  </conditionalFormatting>
  <conditionalFormatting sqref="O27">
    <cfRule type="cellIs" dxfId="444" priority="13" stopIfTrue="1" operator="notEqual">
      <formula>$P$27</formula>
    </cfRule>
  </conditionalFormatting>
  <conditionalFormatting sqref="O28">
    <cfRule type="cellIs" dxfId="443" priority="12" stopIfTrue="1" operator="notEqual">
      <formula>$P$28</formula>
    </cfRule>
  </conditionalFormatting>
  <conditionalFormatting sqref="O29">
    <cfRule type="cellIs" dxfId="442" priority="11" stopIfTrue="1" operator="notEqual">
      <formula>$P$29</formula>
    </cfRule>
  </conditionalFormatting>
  <conditionalFormatting sqref="O30">
    <cfRule type="cellIs" dxfId="441" priority="10" stopIfTrue="1" operator="notEqual">
      <formula>$P$30</formula>
    </cfRule>
  </conditionalFormatting>
  <conditionalFormatting sqref="O31">
    <cfRule type="cellIs" dxfId="440" priority="8" stopIfTrue="1" operator="notEqual">
      <formula>$P$31</formula>
    </cfRule>
    <cfRule type="cellIs" dxfId="439" priority="9" stopIfTrue="1" operator="greaterThan">
      <formula>$P$31</formula>
    </cfRule>
  </conditionalFormatting>
  <conditionalFormatting sqref="O32">
    <cfRule type="cellIs" dxfId="438" priority="6" stopIfTrue="1" operator="notEqual">
      <formula>$P$32</formula>
    </cfRule>
    <cfRule type="cellIs" dxfId="437" priority="7" stopIfTrue="1" operator="greaterThan">
      <formula>$P$32</formula>
    </cfRule>
  </conditionalFormatting>
  <conditionalFormatting sqref="O33">
    <cfRule type="cellIs" dxfId="436" priority="5" stopIfTrue="1" operator="notEqual">
      <formula>$P$33</formula>
    </cfRule>
  </conditionalFormatting>
  <conditionalFormatting sqref="O13">
    <cfRule type="cellIs" dxfId="435" priority="4" stopIfTrue="1" operator="notEqual">
      <formula>$P$13</formula>
    </cfRule>
  </conditionalFormatting>
  <conditionalFormatting sqref="AG3:AG34">
    <cfRule type="cellIs" dxfId="434" priority="3" stopIfTrue="1" operator="notEqual">
      <formula>E3</formula>
    </cfRule>
  </conditionalFormatting>
  <conditionalFormatting sqref="AH3:AH34">
    <cfRule type="cellIs" dxfId="433" priority="2" stopIfTrue="1" operator="notBetween">
      <formula>AI3+$AG$40</formula>
      <formula>AI3-$AG$40</formula>
    </cfRule>
  </conditionalFormatting>
  <conditionalFormatting sqref="AL3:AL33">
    <cfRule type="cellIs" dxfId="43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1" sqref="F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93</v>
      </c>
      <c r="B3" s="88">
        <v>0.375</v>
      </c>
      <c r="C3" s="89">
        <v>2013</v>
      </c>
      <c r="D3" s="89">
        <v>7</v>
      </c>
      <c r="E3" s="89">
        <v>1</v>
      </c>
      <c r="F3" s="90">
        <v>249207</v>
      </c>
      <c r="G3" s="89">
        <v>0</v>
      </c>
      <c r="H3" s="90">
        <v>192651</v>
      </c>
      <c r="I3" s="89">
        <v>0</v>
      </c>
      <c r="J3" s="89">
        <v>0</v>
      </c>
      <c r="K3" s="89">
        <v>0</v>
      </c>
      <c r="L3" s="91">
        <v>317.24810000000002</v>
      </c>
      <c r="M3" s="90">
        <v>13.5</v>
      </c>
      <c r="N3" s="92">
        <v>0</v>
      </c>
      <c r="O3" s="93">
        <v>2455</v>
      </c>
      <c r="P3" s="94">
        <f>F4-F3</f>
        <v>2455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2455</v>
      </c>
      <c r="W3" s="99">
        <f>V3*35.31467</f>
        <v>86697.514849999992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249207</v>
      </c>
      <c r="AF3" s="87">
        <v>93</v>
      </c>
      <c r="AG3" s="92">
        <v>1</v>
      </c>
      <c r="AH3" s="200">
        <v>249207</v>
      </c>
      <c r="AI3" s="201">
        <f>IFERROR(AE3*1,0)</f>
        <v>249207</v>
      </c>
      <c r="AJ3" s="202">
        <f>(AI3-AH3)</f>
        <v>0</v>
      </c>
      <c r="AL3" s="203">
        <f>AH4-AH3</f>
        <v>-249207</v>
      </c>
      <c r="AM3" s="204">
        <f>AI4-AI3</f>
        <v>2455</v>
      </c>
      <c r="AN3" s="205">
        <f>(AM3-AL3)</f>
        <v>251662</v>
      </c>
      <c r="AO3" s="206">
        <f>IFERROR(AN3/AM3,"")</f>
        <v>102.50997963340122</v>
      </c>
    </row>
    <row r="4" spans="1:41" x14ac:dyDescent="0.2">
      <c r="A4" s="103">
        <v>93</v>
      </c>
      <c r="B4" s="104">
        <v>0.375</v>
      </c>
      <c r="C4" s="105">
        <v>2013</v>
      </c>
      <c r="D4" s="105">
        <v>7</v>
      </c>
      <c r="E4" s="105">
        <v>2</v>
      </c>
      <c r="F4" s="106">
        <v>251662</v>
      </c>
      <c r="G4" s="105">
        <v>0</v>
      </c>
      <c r="H4" s="106">
        <v>192758</v>
      </c>
      <c r="I4" s="105">
        <v>0</v>
      </c>
      <c r="J4" s="105">
        <v>0</v>
      </c>
      <c r="K4" s="105">
        <v>0</v>
      </c>
      <c r="L4" s="107">
        <v>312.1696</v>
      </c>
      <c r="M4" s="106">
        <v>13</v>
      </c>
      <c r="N4" s="108">
        <v>0</v>
      </c>
      <c r="O4" s="109">
        <v>2720</v>
      </c>
      <c r="P4" s="94">
        <f t="shared" ref="P4:P33" si="0">F5-F4</f>
        <v>2720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2720</v>
      </c>
      <c r="W4" s="113">
        <f>V4*35.31467</f>
        <v>96055.902399999992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251662</v>
      </c>
      <c r="AF4" s="103"/>
      <c r="AG4" s="207"/>
      <c r="AH4" s="208"/>
      <c r="AI4" s="209">
        <f t="shared" ref="AI4:AI34" si="4">IFERROR(AE4*1,0)</f>
        <v>251662</v>
      </c>
      <c r="AJ4" s="210">
        <f t="shared" ref="AJ4:AJ34" si="5">(AI4-AH4)</f>
        <v>251662</v>
      </c>
      <c r="AL4" s="203">
        <f t="shared" ref="AL4:AM33" si="6">AH5-AH4</f>
        <v>0</v>
      </c>
      <c r="AM4" s="211">
        <f t="shared" si="6"/>
        <v>2720</v>
      </c>
      <c r="AN4" s="212">
        <f t="shared" ref="AN4:AN33" si="7">(AM4-AL4)</f>
        <v>2720</v>
      </c>
      <c r="AO4" s="213">
        <f t="shared" ref="AO4:AO33" si="8">IFERROR(AN4/AM4,"")</f>
        <v>1</v>
      </c>
    </row>
    <row r="5" spans="1:41" x14ac:dyDescent="0.2">
      <c r="A5" s="103">
        <v>93</v>
      </c>
      <c r="B5" s="104">
        <v>0.375</v>
      </c>
      <c r="C5" s="105">
        <v>2013</v>
      </c>
      <c r="D5" s="105">
        <v>7</v>
      </c>
      <c r="E5" s="105">
        <v>3</v>
      </c>
      <c r="F5" s="106">
        <v>254382</v>
      </c>
      <c r="G5" s="105">
        <v>0</v>
      </c>
      <c r="H5" s="106">
        <v>192877</v>
      </c>
      <c r="I5" s="105">
        <v>0</v>
      </c>
      <c r="J5" s="105">
        <v>0</v>
      </c>
      <c r="K5" s="105">
        <v>0</v>
      </c>
      <c r="L5" s="107">
        <v>311.51190000000003</v>
      </c>
      <c r="M5" s="106">
        <v>14</v>
      </c>
      <c r="N5" s="108">
        <v>0</v>
      </c>
      <c r="O5" s="109">
        <v>3098</v>
      </c>
      <c r="P5" s="94">
        <f t="shared" si="0"/>
        <v>3098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3098</v>
      </c>
      <c r="W5" s="113">
        <f t="shared" ref="W5:W33" si="10">V5*35.31467</f>
        <v>109404.84766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254382</v>
      </c>
      <c r="AF5" s="103"/>
      <c r="AG5" s="207"/>
      <c r="AH5" s="208"/>
      <c r="AI5" s="209">
        <f t="shared" si="4"/>
        <v>254382</v>
      </c>
      <c r="AJ5" s="210">
        <f t="shared" si="5"/>
        <v>254382</v>
      </c>
      <c r="AL5" s="203">
        <f t="shared" si="6"/>
        <v>0</v>
      </c>
      <c r="AM5" s="211">
        <f t="shared" si="6"/>
        <v>3098</v>
      </c>
      <c r="AN5" s="212">
        <f t="shared" si="7"/>
        <v>3098</v>
      </c>
      <c r="AO5" s="213">
        <f t="shared" si="8"/>
        <v>1</v>
      </c>
    </row>
    <row r="6" spans="1:41" x14ac:dyDescent="0.2">
      <c r="A6" s="103">
        <v>93</v>
      </c>
      <c r="B6" s="104">
        <v>0.375</v>
      </c>
      <c r="C6" s="105">
        <v>2013</v>
      </c>
      <c r="D6" s="105">
        <v>7</v>
      </c>
      <c r="E6" s="105">
        <v>4</v>
      </c>
      <c r="F6" s="106">
        <v>257480</v>
      </c>
      <c r="G6" s="105">
        <v>0</v>
      </c>
      <c r="H6" s="106">
        <v>193012</v>
      </c>
      <c r="I6" s="105">
        <v>0</v>
      </c>
      <c r="J6" s="105">
        <v>0</v>
      </c>
      <c r="K6" s="105">
        <v>0</v>
      </c>
      <c r="L6" s="107">
        <v>311.90109999999999</v>
      </c>
      <c r="M6" s="106">
        <v>13.1</v>
      </c>
      <c r="N6" s="108">
        <v>0</v>
      </c>
      <c r="O6" s="109">
        <v>2881</v>
      </c>
      <c r="P6" s="94">
        <f t="shared" si="0"/>
        <v>2881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2881</v>
      </c>
      <c r="W6" s="113">
        <f t="shared" si="10"/>
        <v>101741.56427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257480</v>
      </c>
      <c r="AF6" s="103"/>
      <c r="AG6" s="207"/>
      <c r="AH6" s="208"/>
      <c r="AI6" s="209">
        <f t="shared" si="4"/>
        <v>257480</v>
      </c>
      <c r="AJ6" s="210">
        <f t="shared" si="5"/>
        <v>257480</v>
      </c>
      <c r="AL6" s="203">
        <f t="shared" si="6"/>
        <v>0</v>
      </c>
      <c r="AM6" s="211">
        <f t="shared" si="6"/>
        <v>2881</v>
      </c>
      <c r="AN6" s="212">
        <f t="shared" si="7"/>
        <v>2881</v>
      </c>
      <c r="AO6" s="213">
        <f t="shared" si="8"/>
        <v>1</v>
      </c>
    </row>
    <row r="7" spans="1:41" x14ac:dyDescent="0.2">
      <c r="A7" s="103">
        <v>93</v>
      </c>
      <c r="B7" s="104">
        <v>0.375</v>
      </c>
      <c r="C7" s="105">
        <v>2013</v>
      </c>
      <c r="D7" s="105">
        <v>7</v>
      </c>
      <c r="E7" s="105">
        <v>5</v>
      </c>
      <c r="F7" s="106">
        <v>260361</v>
      </c>
      <c r="G7" s="105">
        <v>0</v>
      </c>
      <c r="H7" s="106">
        <v>193139</v>
      </c>
      <c r="I7" s="105">
        <v>0</v>
      </c>
      <c r="J7" s="105">
        <v>0</v>
      </c>
      <c r="K7" s="105">
        <v>0</v>
      </c>
      <c r="L7" s="107">
        <v>310.904</v>
      </c>
      <c r="M7" s="106">
        <v>13</v>
      </c>
      <c r="N7" s="108">
        <v>0</v>
      </c>
      <c r="O7" s="109">
        <v>820</v>
      </c>
      <c r="P7" s="94">
        <f t="shared" si="0"/>
        <v>820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820</v>
      </c>
      <c r="W7" s="113">
        <f t="shared" si="10"/>
        <v>28958.029399999999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260361</v>
      </c>
      <c r="AF7" s="103"/>
      <c r="AG7" s="207"/>
      <c r="AH7" s="208"/>
      <c r="AI7" s="209">
        <f t="shared" si="4"/>
        <v>260361</v>
      </c>
      <c r="AJ7" s="210">
        <f t="shared" si="5"/>
        <v>260361</v>
      </c>
      <c r="AL7" s="203">
        <f t="shared" si="6"/>
        <v>0</v>
      </c>
      <c r="AM7" s="211">
        <f t="shared" si="6"/>
        <v>820</v>
      </c>
      <c r="AN7" s="212">
        <f t="shared" si="7"/>
        <v>820</v>
      </c>
      <c r="AO7" s="213">
        <f t="shared" si="8"/>
        <v>1</v>
      </c>
    </row>
    <row r="8" spans="1:41" x14ac:dyDescent="0.2">
      <c r="A8" s="103">
        <v>93</v>
      </c>
      <c r="B8" s="104">
        <v>0.375</v>
      </c>
      <c r="C8" s="105">
        <v>2013</v>
      </c>
      <c r="D8" s="105">
        <v>7</v>
      </c>
      <c r="E8" s="105">
        <v>6</v>
      </c>
      <c r="F8" s="106">
        <v>261181</v>
      </c>
      <c r="G8" s="105">
        <v>0</v>
      </c>
      <c r="H8" s="106">
        <v>193175</v>
      </c>
      <c r="I8" s="105">
        <v>0</v>
      </c>
      <c r="J8" s="105">
        <v>0</v>
      </c>
      <c r="K8" s="105">
        <v>0</v>
      </c>
      <c r="L8" s="107">
        <v>311.80290000000002</v>
      </c>
      <c r="M8" s="106">
        <v>11</v>
      </c>
      <c r="N8" s="108">
        <v>0</v>
      </c>
      <c r="O8" s="109">
        <v>534</v>
      </c>
      <c r="P8" s="94">
        <f t="shared" si="0"/>
        <v>534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534</v>
      </c>
      <c r="W8" s="113">
        <f t="shared" si="10"/>
        <v>18858.033780000002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261181</v>
      </c>
      <c r="AF8" s="103"/>
      <c r="AG8" s="207"/>
      <c r="AH8" s="208"/>
      <c r="AI8" s="209">
        <f t="shared" si="4"/>
        <v>261181</v>
      </c>
      <c r="AJ8" s="210">
        <f t="shared" si="5"/>
        <v>261181</v>
      </c>
      <c r="AL8" s="203">
        <f t="shared" si="6"/>
        <v>0</v>
      </c>
      <c r="AM8" s="211">
        <f t="shared" si="6"/>
        <v>534</v>
      </c>
      <c r="AN8" s="212">
        <f t="shared" si="7"/>
        <v>534</v>
      </c>
      <c r="AO8" s="213">
        <f t="shared" si="8"/>
        <v>1</v>
      </c>
    </row>
    <row r="9" spans="1:41" x14ac:dyDescent="0.2">
      <c r="A9" s="103">
        <v>93</v>
      </c>
      <c r="B9" s="104">
        <v>0.375</v>
      </c>
      <c r="C9" s="105">
        <v>2013</v>
      </c>
      <c r="D9" s="105">
        <v>7</v>
      </c>
      <c r="E9" s="105">
        <v>7</v>
      </c>
      <c r="F9" s="106">
        <v>261715</v>
      </c>
      <c r="G9" s="105">
        <v>0</v>
      </c>
      <c r="H9" s="106">
        <v>193198</v>
      </c>
      <c r="I9" s="105">
        <v>0</v>
      </c>
      <c r="J9" s="105">
        <v>0</v>
      </c>
      <c r="K9" s="105">
        <v>0</v>
      </c>
      <c r="L9" s="107">
        <v>317.02109999999999</v>
      </c>
      <c r="M9" s="106">
        <v>12.7</v>
      </c>
      <c r="N9" s="108">
        <v>0</v>
      </c>
      <c r="O9" s="109">
        <v>761</v>
      </c>
      <c r="P9" s="94">
        <f t="shared" si="0"/>
        <v>761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761</v>
      </c>
      <c r="W9" s="113">
        <f t="shared" si="10"/>
        <v>26874.46387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261715</v>
      </c>
      <c r="AF9" s="103"/>
      <c r="AG9" s="207"/>
      <c r="AH9" s="208"/>
      <c r="AI9" s="209">
        <f t="shared" si="4"/>
        <v>261715</v>
      </c>
      <c r="AJ9" s="210">
        <f t="shared" si="5"/>
        <v>261715</v>
      </c>
      <c r="AL9" s="203">
        <f t="shared" si="6"/>
        <v>262473</v>
      </c>
      <c r="AM9" s="211">
        <f t="shared" si="6"/>
        <v>761</v>
      </c>
      <c r="AN9" s="212">
        <f t="shared" si="7"/>
        <v>-261712</v>
      </c>
      <c r="AO9" s="213">
        <f t="shared" si="8"/>
        <v>-343.90538764783179</v>
      </c>
    </row>
    <row r="10" spans="1:41" x14ac:dyDescent="0.2">
      <c r="A10" s="103">
        <v>93</v>
      </c>
      <c r="B10" s="104">
        <v>0.375</v>
      </c>
      <c r="C10" s="105">
        <v>2013</v>
      </c>
      <c r="D10" s="105">
        <v>7</v>
      </c>
      <c r="E10" s="105">
        <v>8</v>
      </c>
      <c r="F10" s="106">
        <v>262476</v>
      </c>
      <c r="G10" s="105">
        <v>0</v>
      </c>
      <c r="H10" s="106">
        <v>193230</v>
      </c>
      <c r="I10" s="105">
        <v>0</v>
      </c>
      <c r="J10" s="105">
        <v>0</v>
      </c>
      <c r="K10" s="105">
        <v>0</v>
      </c>
      <c r="L10" s="107">
        <v>316.85649999999998</v>
      </c>
      <c r="M10" s="106">
        <v>11.7</v>
      </c>
      <c r="N10" s="108">
        <v>0</v>
      </c>
      <c r="O10" s="109">
        <v>3213</v>
      </c>
      <c r="P10" s="94">
        <f t="shared" si="0"/>
        <v>3213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3213</v>
      </c>
      <c r="W10" s="113">
        <f t="shared" si="10"/>
        <v>113466.03470999999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262476</v>
      </c>
      <c r="AF10" s="103">
        <v>93</v>
      </c>
      <c r="AG10" s="207">
        <v>8</v>
      </c>
      <c r="AH10" s="208">
        <v>262473</v>
      </c>
      <c r="AI10" s="209">
        <f t="shared" si="4"/>
        <v>262476</v>
      </c>
      <c r="AJ10" s="210">
        <f t="shared" si="5"/>
        <v>3</v>
      </c>
      <c r="AL10" s="203">
        <f t="shared" si="6"/>
        <v>3211</v>
      </c>
      <c r="AM10" s="211">
        <f t="shared" si="6"/>
        <v>3213</v>
      </c>
      <c r="AN10" s="212">
        <f t="shared" si="7"/>
        <v>2</v>
      </c>
      <c r="AO10" s="213">
        <f t="shared" si="8"/>
        <v>6.2247121070650485E-4</v>
      </c>
    </row>
    <row r="11" spans="1:41" x14ac:dyDescent="0.2">
      <c r="A11" s="103">
        <v>93</v>
      </c>
      <c r="B11" s="104">
        <v>0.375</v>
      </c>
      <c r="C11" s="105">
        <v>2013</v>
      </c>
      <c r="D11" s="105">
        <v>7</v>
      </c>
      <c r="E11" s="105">
        <v>9</v>
      </c>
      <c r="F11" s="106">
        <v>265689</v>
      </c>
      <c r="G11" s="105">
        <v>0</v>
      </c>
      <c r="H11" s="106">
        <v>193371</v>
      </c>
      <c r="I11" s="105">
        <v>0</v>
      </c>
      <c r="J11" s="105">
        <v>0</v>
      </c>
      <c r="K11" s="105">
        <v>0</v>
      </c>
      <c r="L11" s="107">
        <v>309.92809999999997</v>
      </c>
      <c r="M11" s="106">
        <v>12.7</v>
      </c>
      <c r="N11" s="108">
        <v>0</v>
      </c>
      <c r="O11" s="109">
        <v>2807</v>
      </c>
      <c r="P11" s="94">
        <f t="shared" si="0"/>
        <v>2807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2807</v>
      </c>
      <c r="W11" s="116">
        <f t="shared" si="10"/>
        <v>99128.278689999992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265689</v>
      </c>
      <c r="AF11" s="103">
        <v>93</v>
      </c>
      <c r="AG11" s="207">
        <v>9</v>
      </c>
      <c r="AH11" s="208">
        <v>265684</v>
      </c>
      <c r="AI11" s="209">
        <f t="shared" si="4"/>
        <v>265689</v>
      </c>
      <c r="AJ11" s="210">
        <f t="shared" si="5"/>
        <v>5</v>
      </c>
      <c r="AL11" s="203">
        <f t="shared" si="6"/>
        <v>2807</v>
      </c>
      <c r="AM11" s="211">
        <f t="shared" si="6"/>
        <v>2807</v>
      </c>
      <c r="AN11" s="212">
        <f t="shared" si="7"/>
        <v>0</v>
      </c>
      <c r="AO11" s="213">
        <f t="shared" si="8"/>
        <v>0</v>
      </c>
    </row>
    <row r="12" spans="1:41" x14ac:dyDescent="0.2">
      <c r="A12" s="103">
        <v>93</v>
      </c>
      <c r="B12" s="104">
        <v>0.375</v>
      </c>
      <c r="C12" s="105">
        <v>2013</v>
      </c>
      <c r="D12" s="105">
        <v>7</v>
      </c>
      <c r="E12" s="105">
        <v>10</v>
      </c>
      <c r="F12" s="106">
        <v>268496</v>
      </c>
      <c r="G12" s="105">
        <v>0</v>
      </c>
      <c r="H12" s="106">
        <v>193495</v>
      </c>
      <c r="I12" s="105">
        <v>0</v>
      </c>
      <c r="J12" s="105">
        <v>0</v>
      </c>
      <c r="K12" s="105">
        <v>0</v>
      </c>
      <c r="L12" s="107">
        <v>310.4794</v>
      </c>
      <c r="M12" s="106">
        <v>12.4</v>
      </c>
      <c r="N12" s="108">
        <v>0</v>
      </c>
      <c r="O12" s="109">
        <v>2912</v>
      </c>
      <c r="P12" s="94">
        <f t="shared" si="0"/>
        <v>2912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2912</v>
      </c>
      <c r="W12" s="116">
        <f t="shared" si="10"/>
        <v>102836.31904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268496</v>
      </c>
      <c r="AF12" s="103">
        <v>93</v>
      </c>
      <c r="AG12" s="207">
        <v>10</v>
      </c>
      <c r="AH12" s="208">
        <v>268491</v>
      </c>
      <c r="AI12" s="209">
        <f t="shared" si="4"/>
        <v>268496</v>
      </c>
      <c r="AJ12" s="210">
        <f t="shared" si="5"/>
        <v>5</v>
      </c>
      <c r="AL12" s="203">
        <f t="shared" si="6"/>
        <v>2914</v>
      </c>
      <c r="AM12" s="211">
        <f t="shared" si="6"/>
        <v>2912</v>
      </c>
      <c r="AN12" s="212">
        <f t="shared" si="7"/>
        <v>-2</v>
      </c>
      <c r="AO12" s="213">
        <f t="shared" si="8"/>
        <v>-6.8681318681318687E-4</v>
      </c>
    </row>
    <row r="13" spans="1:41" x14ac:dyDescent="0.2">
      <c r="A13" s="103">
        <v>93</v>
      </c>
      <c r="B13" s="104">
        <v>0.375</v>
      </c>
      <c r="C13" s="105">
        <v>2013</v>
      </c>
      <c r="D13" s="105">
        <v>7</v>
      </c>
      <c r="E13" s="105">
        <v>11</v>
      </c>
      <c r="F13" s="106">
        <v>271408</v>
      </c>
      <c r="G13" s="105">
        <v>0</v>
      </c>
      <c r="H13" s="106">
        <v>193622</v>
      </c>
      <c r="I13" s="105">
        <v>0</v>
      </c>
      <c r="J13" s="105">
        <v>0</v>
      </c>
      <c r="K13" s="105">
        <v>0</v>
      </c>
      <c r="L13" s="107">
        <v>310.99419999999998</v>
      </c>
      <c r="M13" s="106">
        <v>12.4</v>
      </c>
      <c r="N13" s="108">
        <v>0</v>
      </c>
      <c r="O13" s="109">
        <v>2184</v>
      </c>
      <c r="P13" s="94">
        <f t="shared" si="0"/>
        <v>2184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2184</v>
      </c>
      <c r="W13" s="116">
        <f t="shared" si="10"/>
        <v>77127.239279999994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271408</v>
      </c>
      <c r="AF13" s="103">
        <v>93</v>
      </c>
      <c r="AG13" s="207">
        <v>11</v>
      </c>
      <c r="AH13" s="208">
        <v>271405</v>
      </c>
      <c r="AI13" s="209">
        <f t="shared" si="4"/>
        <v>271408</v>
      </c>
      <c r="AJ13" s="210">
        <f t="shared" si="5"/>
        <v>3</v>
      </c>
      <c r="AL13" s="203">
        <f t="shared" si="6"/>
        <v>2182</v>
      </c>
      <c r="AM13" s="211">
        <f t="shared" si="6"/>
        <v>2184</v>
      </c>
      <c r="AN13" s="212">
        <f t="shared" si="7"/>
        <v>2</v>
      </c>
      <c r="AO13" s="213">
        <f t="shared" si="8"/>
        <v>9.1575091575091575E-4</v>
      </c>
    </row>
    <row r="14" spans="1:41" x14ac:dyDescent="0.2">
      <c r="A14" s="103">
        <v>93</v>
      </c>
      <c r="B14" s="104">
        <v>0.375</v>
      </c>
      <c r="C14" s="105">
        <v>2013</v>
      </c>
      <c r="D14" s="105">
        <v>7</v>
      </c>
      <c r="E14" s="105">
        <v>12</v>
      </c>
      <c r="F14" s="106">
        <v>273592</v>
      </c>
      <c r="G14" s="105">
        <v>0</v>
      </c>
      <c r="H14" s="106">
        <v>193718</v>
      </c>
      <c r="I14" s="105">
        <v>0</v>
      </c>
      <c r="J14" s="105">
        <v>0</v>
      </c>
      <c r="K14" s="105">
        <v>0</v>
      </c>
      <c r="L14" s="107">
        <v>310.25490000000002</v>
      </c>
      <c r="M14" s="106">
        <v>11.8</v>
      </c>
      <c r="N14" s="108">
        <v>0</v>
      </c>
      <c r="O14" s="109">
        <v>719</v>
      </c>
      <c r="P14" s="94">
        <f t="shared" si="0"/>
        <v>719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719</v>
      </c>
      <c r="W14" s="116">
        <f t="shared" si="10"/>
        <v>25391.247729999999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273592</v>
      </c>
      <c r="AF14" s="103">
        <v>93</v>
      </c>
      <c r="AG14" s="207">
        <v>12</v>
      </c>
      <c r="AH14" s="208">
        <v>273587</v>
      </c>
      <c r="AI14" s="209">
        <f t="shared" si="4"/>
        <v>273592</v>
      </c>
      <c r="AJ14" s="210">
        <f t="shared" si="5"/>
        <v>5</v>
      </c>
      <c r="AL14" s="203">
        <f t="shared" si="6"/>
        <v>721</v>
      </c>
      <c r="AM14" s="211">
        <f t="shared" si="6"/>
        <v>719</v>
      </c>
      <c r="AN14" s="212">
        <f t="shared" si="7"/>
        <v>-2</v>
      </c>
      <c r="AO14" s="213">
        <f t="shared" si="8"/>
        <v>-2.7816411682892906E-3</v>
      </c>
    </row>
    <row r="15" spans="1:41" x14ac:dyDescent="0.2">
      <c r="A15" s="103">
        <v>93</v>
      </c>
      <c r="B15" s="104">
        <v>0.375</v>
      </c>
      <c r="C15" s="105">
        <v>2013</v>
      </c>
      <c r="D15" s="105">
        <v>7</v>
      </c>
      <c r="E15" s="105">
        <v>13</v>
      </c>
      <c r="F15" s="106">
        <v>274311</v>
      </c>
      <c r="G15" s="105">
        <v>0</v>
      </c>
      <c r="H15" s="106">
        <v>193749</v>
      </c>
      <c r="I15" s="105">
        <v>0</v>
      </c>
      <c r="J15" s="105">
        <v>0</v>
      </c>
      <c r="K15" s="105">
        <v>0</v>
      </c>
      <c r="L15" s="107">
        <v>311.7559</v>
      </c>
      <c r="M15" s="106">
        <v>12.4</v>
      </c>
      <c r="N15" s="108">
        <v>0</v>
      </c>
      <c r="O15" s="109">
        <v>572</v>
      </c>
      <c r="P15" s="94">
        <f t="shared" si="0"/>
        <v>572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572</v>
      </c>
      <c r="W15" s="116">
        <f t="shared" si="10"/>
        <v>20199.991239999999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274311</v>
      </c>
      <c r="AF15" s="103">
        <v>93</v>
      </c>
      <c r="AG15" s="207">
        <v>13</v>
      </c>
      <c r="AH15" s="208">
        <v>274308</v>
      </c>
      <c r="AI15" s="209">
        <f t="shared" si="4"/>
        <v>274311</v>
      </c>
      <c r="AJ15" s="210">
        <f t="shared" si="5"/>
        <v>3</v>
      </c>
      <c r="AL15" s="203">
        <f t="shared" si="6"/>
        <v>575</v>
      </c>
      <c r="AM15" s="211">
        <f t="shared" si="6"/>
        <v>572</v>
      </c>
      <c r="AN15" s="212">
        <f t="shared" si="7"/>
        <v>-3</v>
      </c>
      <c r="AO15" s="213">
        <f t="shared" si="8"/>
        <v>-5.244755244755245E-3</v>
      </c>
    </row>
    <row r="16" spans="1:41" x14ac:dyDescent="0.2">
      <c r="A16" s="103">
        <v>93</v>
      </c>
      <c r="B16" s="104">
        <v>0.375</v>
      </c>
      <c r="C16" s="105">
        <v>2013</v>
      </c>
      <c r="D16" s="105">
        <v>7</v>
      </c>
      <c r="E16" s="105">
        <v>14</v>
      </c>
      <c r="F16" s="106">
        <v>274883</v>
      </c>
      <c r="G16" s="105">
        <v>0</v>
      </c>
      <c r="H16" s="106">
        <v>193774</v>
      </c>
      <c r="I16" s="105">
        <v>0</v>
      </c>
      <c r="J16" s="105">
        <v>0</v>
      </c>
      <c r="K16" s="105">
        <v>0</v>
      </c>
      <c r="L16" s="107">
        <v>315.78500000000003</v>
      </c>
      <c r="M16" s="106">
        <v>12.5</v>
      </c>
      <c r="N16" s="108">
        <v>0</v>
      </c>
      <c r="O16" s="109">
        <v>631</v>
      </c>
      <c r="P16" s="94">
        <f t="shared" si="0"/>
        <v>631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631</v>
      </c>
      <c r="W16" s="116">
        <f t="shared" si="10"/>
        <v>22283.556769999999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274883</v>
      </c>
      <c r="AF16" s="103">
        <v>93</v>
      </c>
      <c r="AG16" s="207">
        <v>14</v>
      </c>
      <c r="AH16" s="208">
        <v>274883</v>
      </c>
      <c r="AI16" s="209">
        <f t="shared" si="4"/>
        <v>274883</v>
      </c>
      <c r="AJ16" s="210">
        <f t="shared" si="5"/>
        <v>0</v>
      </c>
      <c r="AL16" s="203">
        <f t="shared" si="6"/>
        <v>626</v>
      </c>
      <c r="AM16" s="211">
        <f t="shared" si="6"/>
        <v>631</v>
      </c>
      <c r="AN16" s="212">
        <f t="shared" si="7"/>
        <v>5</v>
      </c>
      <c r="AO16" s="213">
        <f t="shared" si="8"/>
        <v>7.9239302694136295E-3</v>
      </c>
    </row>
    <row r="17" spans="1:41" x14ac:dyDescent="0.2">
      <c r="A17" s="103">
        <v>93</v>
      </c>
      <c r="B17" s="104">
        <v>0.375</v>
      </c>
      <c r="C17" s="105">
        <v>2013</v>
      </c>
      <c r="D17" s="105">
        <v>7</v>
      </c>
      <c r="E17" s="105">
        <v>15</v>
      </c>
      <c r="F17" s="106">
        <v>275514</v>
      </c>
      <c r="G17" s="105">
        <v>0</v>
      </c>
      <c r="H17" s="106">
        <v>193801</v>
      </c>
      <c r="I17" s="105">
        <v>0</v>
      </c>
      <c r="J17" s="105">
        <v>0</v>
      </c>
      <c r="K17" s="105">
        <v>0</v>
      </c>
      <c r="L17" s="107">
        <v>316.76740000000001</v>
      </c>
      <c r="M17" s="106">
        <v>12.9</v>
      </c>
      <c r="N17" s="108">
        <v>0</v>
      </c>
      <c r="O17" s="109">
        <v>2553</v>
      </c>
      <c r="P17" s="94">
        <f t="shared" si="0"/>
        <v>2553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2553</v>
      </c>
      <c r="W17" s="116">
        <f t="shared" si="10"/>
        <v>90158.352509999997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275514</v>
      </c>
      <c r="AF17" s="103">
        <v>93</v>
      </c>
      <c r="AG17" s="207">
        <v>15</v>
      </c>
      <c r="AH17" s="208">
        <v>275509</v>
      </c>
      <c r="AI17" s="209">
        <f t="shared" si="4"/>
        <v>275514</v>
      </c>
      <c r="AJ17" s="210">
        <f t="shared" si="5"/>
        <v>5</v>
      </c>
      <c r="AL17" s="203">
        <f t="shared" si="6"/>
        <v>2553</v>
      </c>
      <c r="AM17" s="211">
        <f t="shared" si="6"/>
        <v>2553</v>
      </c>
      <c r="AN17" s="212">
        <f t="shared" si="7"/>
        <v>0</v>
      </c>
      <c r="AO17" s="213">
        <f t="shared" si="8"/>
        <v>0</v>
      </c>
    </row>
    <row r="18" spans="1:41" x14ac:dyDescent="0.2">
      <c r="A18" s="103">
        <v>93</v>
      </c>
      <c r="B18" s="104">
        <v>0.375</v>
      </c>
      <c r="C18" s="105">
        <v>2013</v>
      </c>
      <c r="D18" s="105">
        <v>7</v>
      </c>
      <c r="E18" s="105">
        <v>16</v>
      </c>
      <c r="F18" s="106">
        <v>278067</v>
      </c>
      <c r="G18" s="105">
        <v>0</v>
      </c>
      <c r="H18" s="106">
        <v>193913</v>
      </c>
      <c r="I18" s="105">
        <v>0</v>
      </c>
      <c r="J18" s="105">
        <v>0</v>
      </c>
      <c r="K18" s="105">
        <v>0</v>
      </c>
      <c r="L18" s="107">
        <v>310.12310000000002</v>
      </c>
      <c r="M18" s="106">
        <v>12.2</v>
      </c>
      <c r="N18" s="108">
        <v>0</v>
      </c>
      <c r="O18" s="109">
        <v>2785</v>
      </c>
      <c r="P18" s="94">
        <f t="shared" si="0"/>
        <v>2785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2785</v>
      </c>
      <c r="W18" s="116">
        <f t="shared" si="10"/>
        <v>98351.355949999997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278067</v>
      </c>
      <c r="AF18" s="103">
        <v>93</v>
      </c>
      <c r="AG18" s="207">
        <v>16</v>
      </c>
      <c r="AH18" s="208">
        <v>278062</v>
      </c>
      <c r="AI18" s="209">
        <f t="shared" si="4"/>
        <v>278067</v>
      </c>
      <c r="AJ18" s="210">
        <f t="shared" si="5"/>
        <v>5</v>
      </c>
      <c r="AL18" s="203">
        <f t="shared" si="6"/>
        <v>2783</v>
      </c>
      <c r="AM18" s="211">
        <f t="shared" si="6"/>
        <v>2785</v>
      </c>
      <c r="AN18" s="212">
        <f t="shared" si="7"/>
        <v>2</v>
      </c>
      <c r="AO18" s="213">
        <f t="shared" si="8"/>
        <v>7.18132854578097E-4</v>
      </c>
    </row>
    <row r="19" spans="1:41" x14ac:dyDescent="0.2">
      <c r="A19" s="103">
        <v>93</v>
      </c>
      <c r="B19" s="104">
        <v>0.375</v>
      </c>
      <c r="C19" s="105">
        <v>2013</v>
      </c>
      <c r="D19" s="105">
        <v>7</v>
      </c>
      <c r="E19" s="105">
        <v>17</v>
      </c>
      <c r="F19" s="106">
        <v>280852</v>
      </c>
      <c r="G19" s="105">
        <v>0</v>
      </c>
      <c r="H19" s="106">
        <v>194036</v>
      </c>
      <c r="I19" s="105">
        <v>0</v>
      </c>
      <c r="J19" s="105">
        <v>0</v>
      </c>
      <c r="K19" s="105">
        <v>0</v>
      </c>
      <c r="L19" s="107">
        <v>309.8125</v>
      </c>
      <c r="M19" s="106">
        <v>13.5</v>
      </c>
      <c r="N19" s="108">
        <v>0</v>
      </c>
      <c r="O19" s="109">
        <v>3065</v>
      </c>
      <c r="P19" s="94">
        <f t="shared" si="0"/>
        <v>3065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3065</v>
      </c>
      <c r="W19" s="116">
        <f t="shared" si="10"/>
        <v>108239.46355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280852</v>
      </c>
      <c r="AF19" s="103">
        <v>93</v>
      </c>
      <c r="AG19" s="207">
        <v>17</v>
      </c>
      <c r="AH19" s="208">
        <v>280845</v>
      </c>
      <c r="AI19" s="209">
        <f t="shared" si="4"/>
        <v>280852</v>
      </c>
      <c r="AJ19" s="210">
        <f t="shared" si="5"/>
        <v>7</v>
      </c>
      <c r="AL19" s="203">
        <f t="shared" si="6"/>
        <v>3063</v>
      </c>
      <c r="AM19" s="211">
        <f t="shared" si="6"/>
        <v>3065</v>
      </c>
      <c r="AN19" s="212">
        <f t="shared" si="7"/>
        <v>2</v>
      </c>
      <c r="AO19" s="213">
        <f t="shared" si="8"/>
        <v>6.5252854812398043E-4</v>
      </c>
    </row>
    <row r="20" spans="1:41" x14ac:dyDescent="0.2">
      <c r="A20" s="103">
        <v>93</v>
      </c>
      <c r="B20" s="104">
        <v>0.375</v>
      </c>
      <c r="C20" s="105">
        <v>2013</v>
      </c>
      <c r="D20" s="105">
        <v>7</v>
      </c>
      <c r="E20" s="105">
        <v>18</v>
      </c>
      <c r="F20" s="106">
        <v>283917</v>
      </c>
      <c r="G20" s="105">
        <v>0</v>
      </c>
      <c r="H20" s="106">
        <v>194170</v>
      </c>
      <c r="I20" s="105">
        <v>0</v>
      </c>
      <c r="J20" s="105">
        <v>0</v>
      </c>
      <c r="K20" s="105">
        <v>0</v>
      </c>
      <c r="L20" s="107">
        <v>310.36360000000002</v>
      </c>
      <c r="M20" s="106">
        <v>12.6</v>
      </c>
      <c r="N20" s="108">
        <v>0</v>
      </c>
      <c r="O20" s="109">
        <v>3055</v>
      </c>
      <c r="P20" s="94">
        <f t="shared" si="0"/>
        <v>3055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3055</v>
      </c>
      <c r="W20" s="116">
        <f t="shared" si="10"/>
        <v>107886.31685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283917</v>
      </c>
      <c r="AF20" s="103">
        <v>93</v>
      </c>
      <c r="AG20" s="207">
        <v>18</v>
      </c>
      <c r="AH20" s="208">
        <v>283908</v>
      </c>
      <c r="AI20" s="209">
        <f t="shared" si="4"/>
        <v>283917</v>
      </c>
      <c r="AJ20" s="210">
        <f t="shared" si="5"/>
        <v>9</v>
      </c>
      <c r="AL20" s="203">
        <f t="shared" si="6"/>
        <v>3063</v>
      </c>
      <c r="AM20" s="211">
        <f t="shared" si="6"/>
        <v>3055</v>
      </c>
      <c r="AN20" s="212">
        <f t="shared" si="7"/>
        <v>-8</v>
      </c>
      <c r="AO20" s="213">
        <f t="shared" si="8"/>
        <v>-2.6186579378068742E-3</v>
      </c>
    </row>
    <row r="21" spans="1:41" x14ac:dyDescent="0.2">
      <c r="A21" s="103">
        <v>93</v>
      </c>
      <c r="B21" s="104">
        <v>0.375</v>
      </c>
      <c r="C21" s="105">
        <v>2013</v>
      </c>
      <c r="D21" s="105">
        <v>7</v>
      </c>
      <c r="E21" s="105">
        <v>19</v>
      </c>
      <c r="F21" s="106">
        <v>286972</v>
      </c>
      <c r="G21" s="105">
        <v>0</v>
      </c>
      <c r="H21" s="106">
        <v>194304</v>
      </c>
      <c r="I21" s="105">
        <v>0</v>
      </c>
      <c r="J21" s="105">
        <v>0</v>
      </c>
      <c r="K21" s="105">
        <v>0</v>
      </c>
      <c r="L21" s="107">
        <v>310.06659999999999</v>
      </c>
      <c r="M21" s="106">
        <v>13.1</v>
      </c>
      <c r="N21" s="108">
        <v>0</v>
      </c>
      <c r="O21" s="109">
        <v>1932</v>
      </c>
      <c r="P21" s="94">
        <f t="shared" si="0"/>
        <v>1932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1932</v>
      </c>
      <c r="W21" s="116">
        <f t="shared" si="10"/>
        <v>68227.942439999999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286972</v>
      </c>
      <c r="AF21" s="103">
        <v>93</v>
      </c>
      <c r="AG21" s="207">
        <v>19</v>
      </c>
      <c r="AH21" s="208">
        <v>286971</v>
      </c>
      <c r="AI21" s="209">
        <f t="shared" si="4"/>
        <v>286972</v>
      </c>
      <c r="AJ21" s="210">
        <f t="shared" si="5"/>
        <v>1</v>
      </c>
      <c r="AL21" s="203">
        <f t="shared" si="6"/>
        <v>1933</v>
      </c>
      <c r="AM21" s="211">
        <f t="shared" si="6"/>
        <v>1932</v>
      </c>
      <c r="AN21" s="212">
        <f t="shared" si="7"/>
        <v>-1</v>
      </c>
      <c r="AO21" s="213">
        <f t="shared" si="8"/>
        <v>-5.1759834368530024E-4</v>
      </c>
    </row>
    <row r="22" spans="1:41" x14ac:dyDescent="0.2">
      <c r="A22" s="103">
        <v>93</v>
      </c>
      <c r="B22" s="104">
        <v>0.375</v>
      </c>
      <c r="C22" s="105">
        <v>2013</v>
      </c>
      <c r="D22" s="105">
        <v>7</v>
      </c>
      <c r="E22" s="105">
        <v>20</v>
      </c>
      <c r="F22" s="106">
        <v>288904</v>
      </c>
      <c r="G22" s="105">
        <v>0</v>
      </c>
      <c r="H22" s="106">
        <v>194389</v>
      </c>
      <c r="I22" s="105">
        <v>0</v>
      </c>
      <c r="J22" s="105">
        <v>0</v>
      </c>
      <c r="K22" s="105">
        <v>0</v>
      </c>
      <c r="L22" s="107">
        <v>310.524</v>
      </c>
      <c r="M22" s="106">
        <v>12.2</v>
      </c>
      <c r="N22" s="108">
        <v>0</v>
      </c>
      <c r="O22" s="109">
        <v>616</v>
      </c>
      <c r="P22" s="94">
        <f t="shared" si="0"/>
        <v>616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616</v>
      </c>
      <c r="W22" s="116">
        <f t="shared" si="10"/>
        <v>21753.836719999999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288904</v>
      </c>
      <c r="AF22" s="103">
        <v>93</v>
      </c>
      <c r="AG22" s="207">
        <v>20</v>
      </c>
      <c r="AH22" s="208">
        <v>288904</v>
      </c>
      <c r="AI22" s="209">
        <f t="shared" si="4"/>
        <v>288904</v>
      </c>
      <c r="AJ22" s="210">
        <f t="shared" si="5"/>
        <v>0</v>
      </c>
      <c r="AL22" s="203">
        <f t="shared" si="6"/>
        <v>614</v>
      </c>
      <c r="AM22" s="211">
        <f t="shared" si="6"/>
        <v>616</v>
      </c>
      <c r="AN22" s="212">
        <f t="shared" si="7"/>
        <v>2</v>
      </c>
      <c r="AO22" s="213">
        <f t="shared" si="8"/>
        <v>3.246753246753247E-3</v>
      </c>
    </row>
    <row r="23" spans="1:41" x14ac:dyDescent="0.2">
      <c r="A23" s="103">
        <v>93</v>
      </c>
      <c r="B23" s="104">
        <v>0.375</v>
      </c>
      <c r="C23" s="105">
        <v>2013</v>
      </c>
      <c r="D23" s="105">
        <v>7</v>
      </c>
      <c r="E23" s="105">
        <v>21</v>
      </c>
      <c r="F23" s="106">
        <v>289520</v>
      </c>
      <c r="G23" s="105">
        <v>0</v>
      </c>
      <c r="H23" s="106">
        <v>194416</v>
      </c>
      <c r="I23" s="105">
        <v>0</v>
      </c>
      <c r="J23" s="105">
        <v>0</v>
      </c>
      <c r="K23" s="105">
        <v>0</v>
      </c>
      <c r="L23" s="107">
        <v>315.94529999999997</v>
      </c>
      <c r="M23" s="106">
        <v>13.3</v>
      </c>
      <c r="N23" s="108">
        <v>0</v>
      </c>
      <c r="O23" s="109">
        <v>834</v>
      </c>
      <c r="P23" s="94">
        <f t="shared" si="0"/>
        <v>834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834</v>
      </c>
      <c r="W23" s="116">
        <f t="shared" si="10"/>
        <v>29452.43478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289520</v>
      </c>
      <c r="AF23" s="103">
        <v>93</v>
      </c>
      <c r="AG23" s="207">
        <v>21</v>
      </c>
      <c r="AH23" s="208">
        <v>289518</v>
      </c>
      <c r="AI23" s="209">
        <f t="shared" si="4"/>
        <v>289520</v>
      </c>
      <c r="AJ23" s="210">
        <f t="shared" si="5"/>
        <v>2</v>
      </c>
      <c r="AL23" s="203">
        <f t="shared" si="6"/>
        <v>827</v>
      </c>
      <c r="AM23" s="211">
        <f t="shared" si="6"/>
        <v>834</v>
      </c>
      <c r="AN23" s="212">
        <f t="shared" si="7"/>
        <v>7</v>
      </c>
      <c r="AO23" s="213">
        <f t="shared" si="8"/>
        <v>8.3932853717026377E-3</v>
      </c>
    </row>
    <row r="24" spans="1:41" x14ac:dyDescent="0.2">
      <c r="A24" s="103">
        <v>93</v>
      </c>
      <c r="B24" s="104">
        <v>0.375</v>
      </c>
      <c r="C24" s="105">
        <v>2013</v>
      </c>
      <c r="D24" s="105">
        <v>7</v>
      </c>
      <c r="E24" s="105">
        <v>22</v>
      </c>
      <c r="F24" s="106">
        <v>290354</v>
      </c>
      <c r="G24" s="105">
        <v>0</v>
      </c>
      <c r="H24" s="106">
        <v>194452</v>
      </c>
      <c r="I24" s="105">
        <v>0</v>
      </c>
      <c r="J24" s="105">
        <v>0</v>
      </c>
      <c r="K24" s="105">
        <v>0</v>
      </c>
      <c r="L24" s="107">
        <v>316.51240000000001</v>
      </c>
      <c r="M24" s="106">
        <v>14.5</v>
      </c>
      <c r="N24" s="108">
        <v>0</v>
      </c>
      <c r="O24" s="109">
        <v>3032</v>
      </c>
      <c r="P24" s="94">
        <f t="shared" si="0"/>
        <v>3032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3032</v>
      </c>
      <c r="W24" s="116">
        <f t="shared" si="10"/>
        <v>107074.07944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290354</v>
      </c>
      <c r="AF24" s="103">
        <v>93</v>
      </c>
      <c r="AG24" s="207">
        <v>22</v>
      </c>
      <c r="AH24" s="208">
        <v>290345</v>
      </c>
      <c r="AI24" s="209">
        <f t="shared" si="4"/>
        <v>290354</v>
      </c>
      <c r="AJ24" s="210">
        <f t="shared" si="5"/>
        <v>9</v>
      </c>
      <c r="AL24" s="203">
        <f t="shared" si="6"/>
        <v>3034</v>
      </c>
      <c r="AM24" s="211">
        <f t="shared" si="6"/>
        <v>3032</v>
      </c>
      <c r="AN24" s="212">
        <f t="shared" si="7"/>
        <v>-2</v>
      </c>
      <c r="AO24" s="213">
        <f t="shared" si="8"/>
        <v>-6.5963060686015829E-4</v>
      </c>
    </row>
    <row r="25" spans="1:41" x14ac:dyDescent="0.2">
      <c r="A25" s="103">
        <v>93</v>
      </c>
      <c r="B25" s="104">
        <v>0.375</v>
      </c>
      <c r="C25" s="105">
        <v>2013</v>
      </c>
      <c r="D25" s="105">
        <v>7</v>
      </c>
      <c r="E25" s="105">
        <v>23</v>
      </c>
      <c r="F25" s="106">
        <v>293386</v>
      </c>
      <c r="G25" s="105">
        <v>0</v>
      </c>
      <c r="H25" s="106">
        <v>194585</v>
      </c>
      <c r="I25" s="105">
        <v>0</v>
      </c>
      <c r="J25" s="105">
        <v>0</v>
      </c>
      <c r="K25" s="105">
        <v>0</v>
      </c>
      <c r="L25" s="107">
        <v>311.2876</v>
      </c>
      <c r="M25" s="106">
        <v>12.7</v>
      </c>
      <c r="N25" s="108">
        <v>0</v>
      </c>
      <c r="O25" s="109">
        <v>0</v>
      </c>
      <c r="P25" s="94">
        <f t="shared" si="0"/>
        <v>-293386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293386</v>
      </c>
      <c r="AF25" s="103">
        <v>93</v>
      </c>
      <c r="AG25" s="207">
        <v>23</v>
      </c>
      <c r="AH25" s="208">
        <v>293379</v>
      </c>
      <c r="AI25" s="209">
        <f t="shared" si="4"/>
        <v>293386</v>
      </c>
      <c r="AJ25" s="210">
        <f t="shared" si="5"/>
        <v>7</v>
      </c>
      <c r="AL25" s="203">
        <f t="shared" si="6"/>
        <v>-293379</v>
      </c>
      <c r="AM25" s="211">
        <f t="shared" si="6"/>
        <v>-293386</v>
      </c>
      <c r="AN25" s="212">
        <f t="shared" si="7"/>
        <v>-7</v>
      </c>
      <c r="AO25" s="213">
        <f t="shared" si="8"/>
        <v>2.3859352525342041E-5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/>
      <c r="AG27" s="207"/>
      <c r="AH27" s="208"/>
      <c r="AI27" s="209">
        <f t="shared" si="4"/>
        <v>0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317.24810000000002</v>
      </c>
      <c r="M36" s="136">
        <f>MAX(M3:M34)</f>
        <v>14.5</v>
      </c>
      <c r="N36" s="134" t="s">
        <v>12</v>
      </c>
      <c r="O36" s="136">
        <f>SUM(O3:O33)</f>
        <v>44179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44179</v>
      </c>
      <c r="W36" s="140">
        <f>SUM(W3:W33)</f>
        <v>1560166.8059299998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17</v>
      </c>
      <c r="AJ36" s="223">
        <f>SUM(AJ3:AJ33)</f>
        <v>1546850</v>
      </c>
      <c r="AK36" s="224" t="s">
        <v>52</v>
      </c>
      <c r="AL36" s="225"/>
      <c r="AM36" s="225"/>
      <c r="AN36" s="223">
        <f>SUM(AN3:AN33)</f>
        <v>0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312.60935652173913</v>
      </c>
      <c r="M37" s="144">
        <f>AVERAGE(M3:M34)</f>
        <v>12.747826086956522</v>
      </c>
      <c r="N37" s="134" t="s">
        <v>48</v>
      </c>
      <c r="O37" s="145">
        <f>O36*35.31467</f>
        <v>1560166.80593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6</v>
      </c>
      <c r="AN37" s="228">
        <f>IFERROR(AN36/SUM(AM3:AM33),"")</f>
        <v>0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309.8125</v>
      </c>
      <c r="M38" s="145">
        <f>MIN(M3:M34)</f>
        <v>11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343.87029217391307</v>
      </c>
      <c r="M44" s="152">
        <f>M37*(1+$L$43)</f>
        <v>14.022608695652176</v>
      </c>
    </row>
    <row r="45" spans="1:41" x14ac:dyDescent="0.2">
      <c r="K45" s="151" t="s">
        <v>62</v>
      </c>
      <c r="L45" s="152">
        <f>L37*(1-$L$43)</f>
        <v>281.34842086956525</v>
      </c>
      <c r="M45" s="152">
        <f>M37*(1-$L$43)</f>
        <v>11.47304347826087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31" priority="47" stopIfTrue="1" operator="lessThan">
      <formula>$L$45</formula>
    </cfRule>
    <cfRule type="cellIs" dxfId="430" priority="48" stopIfTrue="1" operator="greaterThan">
      <formula>$L$44</formula>
    </cfRule>
  </conditionalFormatting>
  <conditionalFormatting sqref="M3:M34">
    <cfRule type="cellIs" dxfId="429" priority="45" stopIfTrue="1" operator="lessThan">
      <formula>$M$45</formula>
    </cfRule>
    <cfRule type="cellIs" dxfId="428" priority="46" stopIfTrue="1" operator="greaterThan">
      <formula>$M$44</formula>
    </cfRule>
  </conditionalFormatting>
  <conditionalFormatting sqref="O3:O34">
    <cfRule type="cellIs" dxfId="427" priority="44" stopIfTrue="1" operator="lessThan">
      <formula>0</formula>
    </cfRule>
  </conditionalFormatting>
  <conditionalFormatting sqref="O3:O33">
    <cfRule type="cellIs" dxfId="426" priority="43" stopIfTrue="1" operator="lessThan">
      <formula>0</formula>
    </cfRule>
  </conditionalFormatting>
  <conditionalFormatting sqref="O3">
    <cfRule type="cellIs" dxfId="425" priority="42" stopIfTrue="1" operator="notEqual">
      <formula>$P$3</formula>
    </cfRule>
  </conditionalFormatting>
  <conditionalFormatting sqref="O4">
    <cfRule type="cellIs" dxfId="424" priority="41" stopIfTrue="1" operator="notEqual">
      <formula>P$4</formula>
    </cfRule>
  </conditionalFormatting>
  <conditionalFormatting sqref="O5">
    <cfRule type="cellIs" dxfId="423" priority="40" stopIfTrue="1" operator="notEqual">
      <formula>$P$5</formula>
    </cfRule>
  </conditionalFormatting>
  <conditionalFormatting sqref="O6">
    <cfRule type="cellIs" dxfId="422" priority="39" stopIfTrue="1" operator="notEqual">
      <formula>$P$6</formula>
    </cfRule>
  </conditionalFormatting>
  <conditionalFormatting sqref="O7">
    <cfRule type="cellIs" dxfId="421" priority="38" stopIfTrue="1" operator="notEqual">
      <formula>$P$7</formula>
    </cfRule>
  </conditionalFormatting>
  <conditionalFormatting sqref="O8">
    <cfRule type="cellIs" dxfId="420" priority="37" stopIfTrue="1" operator="notEqual">
      <formula>$P$8</formula>
    </cfRule>
  </conditionalFormatting>
  <conditionalFormatting sqref="O9">
    <cfRule type="cellIs" dxfId="419" priority="36" stopIfTrue="1" operator="notEqual">
      <formula>$P$9</formula>
    </cfRule>
  </conditionalFormatting>
  <conditionalFormatting sqref="O10">
    <cfRule type="cellIs" dxfId="418" priority="34" stopIfTrue="1" operator="notEqual">
      <formula>$P$10</formula>
    </cfRule>
    <cfRule type="cellIs" dxfId="417" priority="35" stopIfTrue="1" operator="greaterThan">
      <formula>$P$10</formula>
    </cfRule>
  </conditionalFormatting>
  <conditionalFormatting sqref="O11">
    <cfRule type="cellIs" dxfId="416" priority="32" stopIfTrue="1" operator="notEqual">
      <formula>$P$11</formula>
    </cfRule>
    <cfRule type="cellIs" dxfId="415" priority="33" stopIfTrue="1" operator="greaterThan">
      <formula>$P$11</formula>
    </cfRule>
  </conditionalFormatting>
  <conditionalFormatting sqref="O12">
    <cfRule type="cellIs" dxfId="414" priority="31" stopIfTrue="1" operator="notEqual">
      <formula>$P$12</formula>
    </cfRule>
  </conditionalFormatting>
  <conditionalFormatting sqref="O14">
    <cfRule type="cellIs" dxfId="413" priority="30" stopIfTrue="1" operator="notEqual">
      <formula>$P$14</formula>
    </cfRule>
  </conditionalFormatting>
  <conditionalFormatting sqref="O15">
    <cfRule type="cellIs" dxfId="412" priority="29" stopIfTrue="1" operator="notEqual">
      <formula>$P$15</formula>
    </cfRule>
  </conditionalFormatting>
  <conditionalFormatting sqref="O16">
    <cfRule type="cellIs" dxfId="411" priority="28" stopIfTrue="1" operator="notEqual">
      <formula>$P$16</formula>
    </cfRule>
  </conditionalFormatting>
  <conditionalFormatting sqref="O17">
    <cfRule type="cellIs" dxfId="410" priority="27" stopIfTrue="1" operator="notEqual">
      <formula>$P$17</formula>
    </cfRule>
  </conditionalFormatting>
  <conditionalFormatting sqref="O18">
    <cfRule type="cellIs" dxfId="409" priority="26" stopIfTrue="1" operator="notEqual">
      <formula>$P$18</formula>
    </cfRule>
  </conditionalFormatting>
  <conditionalFormatting sqref="O19">
    <cfRule type="cellIs" dxfId="408" priority="24" stopIfTrue="1" operator="notEqual">
      <formula>$P$19</formula>
    </cfRule>
    <cfRule type="cellIs" dxfId="407" priority="25" stopIfTrue="1" operator="greaterThan">
      <formula>$P$19</formula>
    </cfRule>
  </conditionalFormatting>
  <conditionalFormatting sqref="O20">
    <cfRule type="cellIs" dxfId="406" priority="22" stopIfTrue="1" operator="notEqual">
      <formula>$P$20</formula>
    </cfRule>
    <cfRule type="cellIs" dxfId="405" priority="23" stopIfTrue="1" operator="greaterThan">
      <formula>$P$20</formula>
    </cfRule>
  </conditionalFormatting>
  <conditionalFormatting sqref="O21">
    <cfRule type="cellIs" dxfId="404" priority="21" stopIfTrue="1" operator="notEqual">
      <formula>$P$21</formula>
    </cfRule>
  </conditionalFormatting>
  <conditionalFormatting sqref="O22">
    <cfRule type="cellIs" dxfId="403" priority="20" stopIfTrue="1" operator="notEqual">
      <formula>$P$22</formula>
    </cfRule>
  </conditionalFormatting>
  <conditionalFormatting sqref="O23">
    <cfRule type="cellIs" dxfId="402" priority="19" stopIfTrue="1" operator="notEqual">
      <formula>$P$23</formula>
    </cfRule>
  </conditionalFormatting>
  <conditionalFormatting sqref="O24">
    <cfRule type="cellIs" dxfId="401" priority="17" stopIfTrue="1" operator="notEqual">
      <formula>$P$24</formula>
    </cfRule>
    <cfRule type="cellIs" dxfId="400" priority="18" stopIfTrue="1" operator="greaterThan">
      <formula>$P$24</formula>
    </cfRule>
  </conditionalFormatting>
  <conditionalFormatting sqref="O25">
    <cfRule type="cellIs" dxfId="399" priority="15" stopIfTrue="1" operator="notEqual">
      <formula>$P$25</formula>
    </cfRule>
    <cfRule type="cellIs" dxfId="398" priority="16" stopIfTrue="1" operator="greaterThan">
      <formula>$P$25</formula>
    </cfRule>
  </conditionalFormatting>
  <conditionalFormatting sqref="O26">
    <cfRule type="cellIs" dxfId="397" priority="14" stopIfTrue="1" operator="notEqual">
      <formula>$P$26</formula>
    </cfRule>
  </conditionalFormatting>
  <conditionalFormatting sqref="O27">
    <cfRule type="cellIs" dxfId="396" priority="13" stopIfTrue="1" operator="notEqual">
      <formula>$P$27</formula>
    </cfRule>
  </conditionalFormatting>
  <conditionalFormatting sqref="O28">
    <cfRule type="cellIs" dxfId="395" priority="12" stopIfTrue="1" operator="notEqual">
      <formula>$P$28</formula>
    </cfRule>
  </conditionalFormatting>
  <conditionalFormatting sqref="O29">
    <cfRule type="cellIs" dxfId="394" priority="11" stopIfTrue="1" operator="notEqual">
      <formula>$P$29</formula>
    </cfRule>
  </conditionalFormatting>
  <conditionalFormatting sqref="O30">
    <cfRule type="cellIs" dxfId="393" priority="10" stopIfTrue="1" operator="notEqual">
      <formula>$P$30</formula>
    </cfRule>
  </conditionalFormatting>
  <conditionalFormatting sqref="O31">
    <cfRule type="cellIs" dxfId="392" priority="8" stopIfTrue="1" operator="notEqual">
      <formula>$P$31</formula>
    </cfRule>
    <cfRule type="cellIs" dxfId="391" priority="9" stopIfTrue="1" operator="greaterThan">
      <formula>$P$31</formula>
    </cfRule>
  </conditionalFormatting>
  <conditionalFormatting sqref="O32">
    <cfRule type="cellIs" dxfId="390" priority="6" stopIfTrue="1" operator="notEqual">
      <formula>$P$32</formula>
    </cfRule>
    <cfRule type="cellIs" dxfId="389" priority="7" stopIfTrue="1" operator="greaterThan">
      <formula>$P$32</formula>
    </cfRule>
  </conditionalFormatting>
  <conditionalFormatting sqref="O33">
    <cfRule type="cellIs" dxfId="388" priority="5" stopIfTrue="1" operator="notEqual">
      <formula>$P$33</formula>
    </cfRule>
  </conditionalFormatting>
  <conditionalFormatting sqref="O13">
    <cfRule type="cellIs" dxfId="387" priority="4" stopIfTrue="1" operator="notEqual">
      <formula>$P$13</formula>
    </cfRule>
  </conditionalFormatting>
  <conditionalFormatting sqref="AG3:AG34">
    <cfRule type="cellIs" dxfId="386" priority="3" stopIfTrue="1" operator="notEqual">
      <formula>E3</formula>
    </cfRule>
  </conditionalFormatting>
  <conditionalFormatting sqref="AH3:AH34">
    <cfRule type="cellIs" dxfId="385" priority="2" stopIfTrue="1" operator="notBetween">
      <formula>AI3+$AG$40</formula>
      <formula>AI3-$AG$40</formula>
    </cfRule>
  </conditionalFormatting>
  <conditionalFormatting sqref="AL3:AL33">
    <cfRule type="cellIs" dxfId="38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91</v>
      </c>
      <c r="B3" s="88">
        <v>0.375</v>
      </c>
      <c r="C3" s="89">
        <v>2013</v>
      </c>
      <c r="D3" s="89">
        <v>7</v>
      </c>
      <c r="E3" s="89">
        <v>1</v>
      </c>
      <c r="F3" s="90">
        <v>117743</v>
      </c>
      <c r="G3" s="89">
        <v>0</v>
      </c>
      <c r="H3" s="90">
        <v>462343</v>
      </c>
      <c r="I3" s="89">
        <v>0</v>
      </c>
      <c r="J3" s="89">
        <v>0</v>
      </c>
      <c r="K3" s="89">
        <v>0</v>
      </c>
      <c r="L3" s="91">
        <v>101.4675</v>
      </c>
      <c r="M3" s="90">
        <v>20.2</v>
      </c>
      <c r="N3" s="92">
        <v>0</v>
      </c>
      <c r="O3" s="93">
        <v>1271</v>
      </c>
      <c r="P3" s="94">
        <f>F4-F3</f>
        <v>1271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1271</v>
      </c>
      <c r="W3" s="99">
        <f>V3*35.31467</f>
        <v>44884.945569999996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117743</v>
      </c>
      <c r="AF3" s="87"/>
      <c r="AG3" s="92"/>
      <c r="AH3" s="200"/>
      <c r="AI3" s="201">
        <f>IFERROR(AE3*1,0)</f>
        <v>117743</v>
      </c>
      <c r="AJ3" s="202">
        <f>(AI3-AH3)</f>
        <v>117743</v>
      </c>
      <c r="AL3" s="203">
        <f>AH4-AH3</f>
        <v>0</v>
      </c>
      <c r="AM3" s="204">
        <f>AI4-AI3</f>
        <v>1271</v>
      </c>
      <c r="AN3" s="205">
        <f>(AM3-AL3)</f>
        <v>1271</v>
      </c>
      <c r="AO3" s="206">
        <f>IFERROR(AN3/AM3,"")</f>
        <v>1</v>
      </c>
    </row>
    <row r="4" spans="1:41" x14ac:dyDescent="0.2">
      <c r="A4" s="103">
        <v>91</v>
      </c>
      <c r="B4" s="104">
        <v>0.375</v>
      </c>
      <c r="C4" s="105">
        <v>2013</v>
      </c>
      <c r="D4" s="105">
        <v>7</v>
      </c>
      <c r="E4" s="105">
        <v>2</v>
      </c>
      <c r="F4" s="106">
        <v>119014</v>
      </c>
      <c r="G4" s="105">
        <v>0</v>
      </c>
      <c r="H4" s="106">
        <v>462527</v>
      </c>
      <c r="I4" s="105">
        <v>0</v>
      </c>
      <c r="J4" s="105">
        <v>0</v>
      </c>
      <c r="K4" s="105">
        <v>0</v>
      </c>
      <c r="L4" s="107">
        <v>100.541</v>
      </c>
      <c r="M4" s="106">
        <v>18.899999999999999</v>
      </c>
      <c r="N4" s="108">
        <v>0</v>
      </c>
      <c r="O4" s="109">
        <v>1417</v>
      </c>
      <c r="P4" s="94">
        <f t="shared" ref="P4:P33" si="0">F5-F4</f>
        <v>1417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1417</v>
      </c>
      <c r="W4" s="113">
        <f>V4*35.31467</f>
        <v>50040.887389999996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119014</v>
      </c>
      <c r="AF4" s="103"/>
      <c r="AG4" s="207"/>
      <c r="AH4" s="208"/>
      <c r="AI4" s="209">
        <f t="shared" ref="AI4:AI34" si="4">IFERROR(AE4*1,0)</f>
        <v>119014</v>
      </c>
      <c r="AJ4" s="210">
        <f t="shared" ref="AJ4:AJ34" si="5">(AI4-AH4)</f>
        <v>119014</v>
      </c>
      <c r="AL4" s="203">
        <f t="shared" ref="AL4:AM33" si="6">AH5-AH4</f>
        <v>0</v>
      </c>
      <c r="AM4" s="211">
        <f t="shared" si="6"/>
        <v>1417</v>
      </c>
      <c r="AN4" s="212">
        <f t="shared" ref="AN4:AN33" si="7">(AM4-AL4)</f>
        <v>1417</v>
      </c>
      <c r="AO4" s="213">
        <f t="shared" ref="AO4:AO33" si="8">IFERROR(AN4/AM4,"")</f>
        <v>1</v>
      </c>
    </row>
    <row r="5" spans="1:41" x14ac:dyDescent="0.2">
      <c r="A5" s="103">
        <v>91</v>
      </c>
      <c r="B5" s="104">
        <v>0.375</v>
      </c>
      <c r="C5" s="105">
        <v>2013</v>
      </c>
      <c r="D5" s="105">
        <v>7</v>
      </c>
      <c r="E5" s="105">
        <v>3</v>
      </c>
      <c r="F5" s="106">
        <v>120431</v>
      </c>
      <c r="G5" s="105">
        <v>0</v>
      </c>
      <c r="H5" s="106">
        <v>462732</v>
      </c>
      <c r="I5" s="105">
        <v>0</v>
      </c>
      <c r="J5" s="105">
        <v>0</v>
      </c>
      <c r="K5" s="105">
        <v>0</v>
      </c>
      <c r="L5" s="107">
        <v>100.4914</v>
      </c>
      <c r="M5" s="106">
        <v>19.600000000000001</v>
      </c>
      <c r="N5" s="108">
        <v>0</v>
      </c>
      <c r="O5" s="109">
        <v>1351</v>
      </c>
      <c r="P5" s="94">
        <f t="shared" si="0"/>
        <v>1351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1351</v>
      </c>
      <c r="W5" s="113">
        <f t="shared" ref="W5:W33" si="10">V5*35.31467</f>
        <v>47710.119169999998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120431</v>
      </c>
      <c r="AF5" s="103"/>
      <c r="AG5" s="207"/>
      <c r="AH5" s="208"/>
      <c r="AI5" s="209">
        <f t="shared" si="4"/>
        <v>120431</v>
      </c>
      <c r="AJ5" s="210">
        <f t="shared" si="5"/>
        <v>120431</v>
      </c>
      <c r="AL5" s="203">
        <f t="shared" si="6"/>
        <v>0</v>
      </c>
      <c r="AM5" s="211">
        <f t="shared" si="6"/>
        <v>1351</v>
      </c>
      <c r="AN5" s="212">
        <f t="shared" si="7"/>
        <v>1351</v>
      </c>
      <c r="AO5" s="213">
        <f t="shared" si="8"/>
        <v>1</v>
      </c>
    </row>
    <row r="6" spans="1:41" x14ac:dyDescent="0.2">
      <c r="A6" s="103">
        <v>91</v>
      </c>
      <c r="B6" s="104">
        <v>0.375</v>
      </c>
      <c r="C6" s="105">
        <v>2013</v>
      </c>
      <c r="D6" s="105">
        <v>7</v>
      </c>
      <c r="E6" s="105">
        <v>4</v>
      </c>
      <c r="F6" s="106">
        <v>121782</v>
      </c>
      <c r="G6" s="105">
        <v>0</v>
      </c>
      <c r="H6" s="106">
        <v>462927</v>
      </c>
      <c r="I6" s="105">
        <v>0</v>
      </c>
      <c r="J6" s="105">
        <v>0</v>
      </c>
      <c r="K6" s="105">
        <v>0</v>
      </c>
      <c r="L6" s="107">
        <v>100.47880000000001</v>
      </c>
      <c r="M6" s="106">
        <v>18.5</v>
      </c>
      <c r="N6" s="108">
        <v>0</v>
      </c>
      <c r="O6" s="109">
        <v>1336</v>
      </c>
      <c r="P6" s="94">
        <f t="shared" si="0"/>
        <v>1336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1336</v>
      </c>
      <c r="W6" s="113">
        <f t="shared" si="10"/>
        <v>47180.399120000002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121782</v>
      </c>
      <c r="AF6" s="103"/>
      <c r="AG6" s="207"/>
      <c r="AH6" s="208"/>
      <c r="AI6" s="209">
        <f t="shared" si="4"/>
        <v>121782</v>
      </c>
      <c r="AJ6" s="210">
        <f t="shared" si="5"/>
        <v>121782</v>
      </c>
      <c r="AL6" s="203">
        <f t="shared" si="6"/>
        <v>0</v>
      </c>
      <c r="AM6" s="211">
        <f t="shared" si="6"/>
        <v>1336</v>
      </c>
      <c r="AN6" s="212">
        <f t="shared" si="7"/>
        <v>1336</v>
      </c>
      <c r="AO6" s="213">
        <f t="shared" si="8"/>
        <v>1</v>
      </c>
    </row>
    <row r="7" spans="1:41" x14ac:dyDescent="0.2">
      <c r="A7" s="103">
        <v>91</v>
      </c>
      <c r="B7" s="104">
        <v>0.375</v>
      </c>
      <c r="C7" s="105">
        <v>2013</v>
      </c>
      <c r="D7" s="105">
        <v>7</v>
      </c>
      <c r="E7" s="105">
        <v>5</v>
      </c>
      <c r="F7" s="106">
        <v>123118</v>
      </c>
      <c r="G7" s="105">
        <v>0</v>
      </c>
      <c r="H7" s="106">
        <v>463119</v>
      </c>
      <c r="I7" s="105">
        <v>0</v>
      </c>
      <c r="J7" s="105">
        <v>0</v>
      </c>
      <c r="K7" s="105">
        <v>0</v>
      </c>
      <c r="L7" s="107">
        <v>100.4824</v>
      </c>
      <c r="M7" s="106">
        <v>18.100000000000001</v>
      </c>
      <c r="N7" s="108">
        <v>0</v>
      </c>
      <c r="O7" s="109">
        <v>972</v>
      </c>
      <c r="P7" s="94">
        <f t="shared" si="0"/>
        <v>972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972</v>
      </c>
      <c r="W7" s="113">
        <f t="shared" si="10"/>
        <v>34325.859239999998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123118</v>
      </c>
      <c r="AF7" s="103"/>
      <c r="AG7" s="207"/>
      <c r="AH7" s="208"/>
      <c r="AI7" s="209">
        <f t="shared" si="4"/>
        <v>123118</v>
      </c>
      <c r="AJ7" s="210">
        <f t="shared" si="5"/>
        <v>123118</v>
      </c>
      <c r="AL7" s="203">
        <f t="shared" si="6"/>
        <v>0</v>
      </c>
      <c r="AM7" s="211">
        <f t="shared" si="6"/>
        <v>972</v>
      </c>
      <c r="AN7" s="212">
        <f t="shared" si="7"/>
        <v>972</v>
      </c>
      <c r="AO7" s="213">
        <f t="shared" si="8"/>
        <v>1</v>
      </c>
    </row>
    <row r="8" spans="1:41" x14ac:dyDescent="0.2">
      <c r="A8" s="103">
        <v>91</v>
      </c>
      <c r="B8" s="104">
        <v>0.375</v>
      </c>
      <c r="C8" s="105">
        <v>2013</v>
      </c>
      <c r="D8" s="105">
        <v>7</v>
      </c>
      <c r="E8" s="105">
        <v>6</v>
      </c>
      <c r="F8" s="106">
        <v>124090</v>
      </c>
      <c r="G8" s="105">
        <v>0</v>
      </c>
      <c r="H8" s="106">
        <v>463259</v>
      </c>
      <c r="I8" s="105">
        <v>0</v>
      </c>
      <c r="J8" s="105">
        <v>0</v>
      </c>
      <c r="K8" s="105">
        <v>0</v>
      </c>
      <c r="L8" s="107">
        <v>101.0624</v>
      </c>
      <c r="M8" s="106">
        <v>15.5</v>
      </c>
      <c r="N8" s="108">
        <v>0</v>
      </c>
      <c r="O8" s="109">
        <v>3</v>
      </c>
      <c r="P8" s="94">
        <f t="shared" si="0"/>
        <v>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3</v>
      </c>
      <c r="W8" s="113">
        <f t="shared" si="10"/>
        <v>105.94400999999999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124090</v>
      </c>
      <c r="AF8" s="103"/>
      <c r="AG8" s="207"/>
      <c r="AH8" s="208"/>
      <c r="AI8" s="209">
        <f t="shared" si="4"/>
        <v>124090</v>
      </c>
      <c r="AJ8" s="210">
        <f t="shared" si="5"/>
        <v>124090</v>
      </c>
      <c r="AL8" s="203">
        <f t="shared" si="6"/>
        <v>0</v>
      </c>
      <c r="AM8" s="211">
        <f t="shared" si="6"/>
        <v>3</v>
      </c>
      <c r="AN8" s="212">
        <f t="shared" si="7"/>
        <v>3</v>
      </c>
      <c r="AO8" s="213">
        <f t="shared" si="8"/>
        <v>1</v>
      </c>
    </row>
    <row r="9" spans="1:41" x14ac:dyDescent="0.2">
      <c r="A9" s="103">
        <v>91</v>
      </c>
      <c r="B9" s="104">
        <v>0.375</v>
      </c>
      <c r="C9" s="105">
        <v>2013</v>
      </c>
      <c r="D9" s="105">
        <v>7</v>
      </c>
      <c r="E9" s="105">
        <v>7</v>
      </c>
      <c r="F9" s="106">
        <v>124093</v>
      </c>
      <c r="G9" s="105">
        <v>0</v>
      </c>
      <c r="H9" s="106">
        <v>463260</v>
      </c>
      <c r="I9" s="105">
        <v>0</v>
      </c>
      <c r="J9" s="105">
        <v>0</v>
      </c>
      <c r="K9" s="105">
        <v>0</v>
      </c>
      <c r="L9" s="107">
        <v>102.2684</v>
      </c>
      <c r="M9" s="106">
        <v>19</v>
      </c>
      <c r="N9" s="108">
        <v>0</v>
      </c>
      <c r="O9" s="109">
        <v>480</v>
      </c>
      <c r="P9" s="94">
        <f t="shared" si="0"/>
        <v>480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480</v>
      </c>
      <c r="W9" s="113">
        <f t="shared" si="10"/>
        <v>16951.0416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124093</v>
      </c>
      <c r="AF9" s="103"/>
      <c r="AG9" s="207"/>
      <c r="AH9" s="208"/>
      <c r="AI9" s="209">
        <f t="shared" si="4"/>
        <v>124093</v>
      </c>
      <c r="AJ9" s="210">
        <f t="shared" si="5"/>
        <v>124093</v>
      </c>
      <c r="AL9" s="203">
        <f t="shared" si="6"/>
        <v>122575</v>
      </c>
      <c r="AM9" s="211">
        <f t="shared" si="6"/>
        <v>480</v>
      </c>
      <c r="AN9" s="212">
        <f t="shared" si="7"/>
        <v>-122095</v>
      </c>
      <c r="AO9" s="213">
        <f t="shared" si="8"/>
        <v>-254.36458333333334</v>
      </c>
    </row>
    <row r="10" spans="1:41" x14ac:dyDescent="0.2">
      <c r="A10" s="103">
        <v>91</v>
      </c>
      <c r="B10" s="104">
        <v>0.375</v>
      </c>
      <c r="C10" s="105">
        <v>2013</v>
      </c>
      <c r="D10" s="105">
        <v>7</v>
      </c>
      <c r="E10" s="105">
        <v>8</v>
      </c>
      <c r="F10" s="106">
        <v>124573</v>
      </c>
      <c r="G10" s="105">
        <v>0</v>
      </c>
      <c r="H10" s="106">
        <v>463327</v>
      </c>
      <c r="I10" s="105">
        <v>0</v>
      </c>
      <c r="J10" s="105">
        <v>0</v>
      </c>
      <c r="K10" s="105">
        <v>0</v>
      </c>
      <c r="L10" s="107">
        <v>101.8793</v>
      </c>
      <c r="M10" s="106">
        <v>17.3</v>
      </c>
      <c r="N10" s="108">
        <v>0</v>
      </c>
      <c r="O10" s="109">
        <v>1044</v>
      </c>
      <c r="P10" s="94">
        <f t="shared" si="0"/>
        <v>1044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1044</v>
      </c>
      <c r="W10" s="113">
        <f t="shared" si="10"/>
        <v>36868.515480000002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124573</v>
      </c>
      <c r="AF10" s="103">
        <v>91</v>
      </c>
      <c r="AG10" s="207">
        <v>8</v>
      </c>
      <c r="AH10" s="208">
        <v>122575</v>
      </c>
      <c r="AI10" s="209">
        <f t="shared" si="4"/>
        <v>124573</v>
      </c>
      <c r="AJ10" s="210">
        <f t="shared" si="5"/>
        <v>1998</v>
      </c>
      <c r="AL10" s="203">
        <f t="shared" si="6"/>
        <v>994</v>
      </c>
      <c r="AM10" s="211">
        <f t="shared" si="6"/>
        <v>1044</v>
      </c>
      <c r="AN10" s="212">
        <f t="shared" si="7"/>
        <v>50</v>
      </c>
      <c r="AO10" s="213">
        <f t="shared" si="8"/>
        <v>4.7892720306513412E-2</v>
      </c>
    </row>
    <row r="11" spans="1:41" x14ac:dyDescent="0.2">
      <c r="A11" s="103">
        <v>91</v>
      </c>
      <c r="B11" s="104">
        <v>0.375</v>
      </c>
      <c r="C11" s="105">
        <v>2013</v>
      </c>
      <c r="D11" s="105">
        <v>7</v>
      </c>
      <c r="E11" s="105">
        <v>9</v>
      </c>
      <c r="F11" s="106">
        <v>125617</v>
      </c>
      <c r="G11" s="105">
        <v>0</v>
      </c>
      <c r="H11" s="106">
        <v>463477</v>
      </c>
      <c r="I11" s="105">
        <v>0</v>
      </c>
      <c r="J11" s="105">
        <v>0</v>
      </c>
      <c r="K11" s="105">
        <v>0</v>
      </c>
      <c r="L11" s="107">
        <v>100.44289999999999</v>
      </c>
      <c r="M11" s="106">
        <v>17.5</v>
      </c>
      <c r="N11" s="108">
        <v>0</v>
      </c>
      <c r="O11" s="109">
        <v>1357</v>
      </c>
      <c r="P11" s="94">
        <f t="shared" si="0"/>
        <v>1357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1357</v>
      </c>
      <c r="W11" s="116">
        <f t="shared" si="10"/>
        <v>47922.007189999997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125617</v>
      </c>
      <c r="AF11" s="103">
        <v>91</v>
      </c>
      <c r="AG11" s="207">
        <v>9</v>
      </c>
      <c r="AH11" s="208">
        <v>123569</v>
      </c>
      <c r="AI11" s="209">
        <f t="shared" si="4"/>
        <v>125617</v>
      </c>
      <c r="AJ11" s="210">
        <f t="shared" si="5"/>
        <v>2048</v>
      </c>
      <c r="AL11" s="203">
        <f t="shared" si="6"/>
        <v>1518</v>
      </c>
      <c r="AM11" s="211">
        <f t="shared" si="6"/>
        <v>1357</v>
      </c>
      <c r="AN11" s="212">
        <f t="shared" si="7"/>
        <v>-161</v>
      </c>
      <c r="AO11" s="213">
        <f t="shared" si="8"/>
        <v>-0.11864406779661017</v>
      </c>
    </row>
    <row r="12" spans="1:41" x14ac:dyDescent="0.2">
      <c r="A12" s="103">
        <v>91</v>
      </c>
      <c r="B12" s="104">
        <v>0.375</v>
      </c>
      <c r="C12" s="105">
        <v>2013</v>
      </c>
      <c r="D12" s="105">
        <v>7</v>
      </c>
      <c r="E12" s="105">
        <v>10</v>
      </c>
      <c r="F12" s="106">
        <v>126974</v>
      </c>
      <c r="G12" s="105">
        <v>0</v>
      </c>
      <c r="H12" s="106">
        <v>463673</v>
      </c>
      <c r="I12" s="105">
        <v>0</v>
      </c>
      <c r="J12" s="105">
        <v>0</v>
      </c>
      <c r="K12" s="105">
        <v>0</v>
      </c>
      <c r="L12" s="107">
        <v>100.3659</v>
      </c>
      <c r="M12" s="106">
        <v>17.899999999999999</v>
      </c>
      <c r="N12" s="108">
        <v>0</v>
      </c>
      <c r="O12" s="109">
        <v>1297</v>
      </c>
      <c r="P12" s="94">
        <f t="shared" si="0"/>
        <v>1297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1297</v>
      </c>
      <c r="W12" s="116">
        <f t="shared" si="10"/>
        <v>45803.126989999997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126974</v>
      </c>
      <c r="AF12" s="103">
        <v>91</v>
      </c>
      <c r="AG12" s="207">
        <v>10</v>
      </c>
      <c r="AH12" s="208">
        <v>125087</v>
      </c>
      <c r="AI12" s="209">
        <f t="shared" si="4"/>
        <v>126974</v>
      </c>
      <c r="AJ12" s="210">
        <f t="shared" si="5"/>
        <v>1887</v>
      </c>
      <c r="AL12" s="203">
        <f t="shared" si="6"/>
        <v>-125087</v>
      </c>
      <c r="AM12" s="211">
        <f t="shared" si="6"/>
        <v>1297</v>
      </c>
      <c r="AN12" s="212">
        <f t="shared" si="7"/>
        <v>126384</v>
      </c>
      <c r="AO12" s="213">
        <f t="shared" si="8"/>
        <v>97.443330763299926</v>
      </c>
    </row>
    <row r="13" spans="1:41" x14ac:dyDescent="0.2">
      <c r="A13" s="103">
        <v>91</v>
      </c>
      <c r="B13" s="104">
        <v>0.375</v>
      </c>
      <c r="C13" s="105">
        <v>2013</v>
      </c>
      <c r="D13" s="105">
        <v>7</v>
      </c>
      <c r="E13" s="105">
        <v>11</v>
      </c>
      <c r="F13" s="106">
        <v>128271</v>
      </c>
      <c r="G13" s="105">
        <v>0</v>
      </c>
      <c r="H13" s="106">
        <v>463860</v>
      </c>
      <c r="I13" s="105">
        <v>0</v>
      </c>
      <c r="J13" s="105">
        <v>0</v>
      </c>
      <c r="K13" s="105">
        <v>0</v>
      </c>
      <c r="L13" s="107">
        <v>100.55459999999999</v>
      </c>
      <c r="M13" s="106">
        <v>16.8</v>
      </c>
      <c r="N13" s="108">
        <v>0</v>
      </c>
      <c r="O13" s="109">
        <v>1197</v>
      </c>
      <c r="P13" s="94">
        <f t="shared" si="0"/>
        <v>1197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1197</v>
      </c>
      <c r="W13" s="116">
        <f t="shared" si="10"/>
        <v>42271.65999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128271</v>
      </c>
      <c r="AF13" s="103"/>
      <c r="AG13" s="207"/>
      <c r="AH13" s="208"/>
      <c r="AI13" s="209">
        <f t="shared" si="4"/>
        <v>128271</v>
      </c>
      <c r="AJ13" s="210">
        <f t="shared" si="5"/>
        <v>128271</v>
      </c>
      <c r="AL13" s="203">
        <f t="shared" si="6"/>
        <v>0</v>
      </c>
      <c r="AM13" s="211">
        <f t="shared" si="6"/>
        <v>1197</v>
      </c>
      <c r="AN13" s="212">
        <f t="shared" si="7"/>
        <v>1197</v>
      </c>
      <c r="AO13" s="213">
        <f t="shared" si="8"/>
        <v>1</v>
      </c>
    </row>
    <row r="14" spans="1:41" x14ac:dyDescent="0.2">
      <c r="A14" s="103">
        <v>91</v>
      </c>
      <c r="B14" s="104">
        <v>0.375</v>
      </c>
      <c r="C14" s="105">
        <v>2013</v>
      </c>
      <c r="D14" s="105">
        <v>7</v>
      </c>
      <c r="E14" s="105">
        <v>12</v>
      </c>
      <c r="F14" s="106">
        <v>129468</v>
      </c>
      <c r="G14" s="105">
        <v>0</v>
      </c>
      <c r="H14" s="106">
        <v>464031</v>
      </c>
      <c r="I14" s="105">
        <v>0</v>
      </c>
      <c r="J14" s="105">
        <v>0</v>
      </c>
      <c r="K14" s="105">
        <v>0</v>
      </c>
      <c r="L14" s="107">
        <v>100.69459999999999</v>
      </c>
      <c r="M14" s="106">
        <v>16.600000000000001</v>
      </c>
      <c r="N14" s="108">
        <v>0</v>
      </c>
      <c r="O14" s="109">
        <v>510</v>
      </c>
      <c r="P14" s="94">
        <f t="shared" si="0"/>
        <v>510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510</v>
      </c>
      <c r="W14" s="116">
        <f t="shared" si="10"/>
        <v>18010.4817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129468</v>
      </c>
      <c r="AF14" s="103"/>
      <c r="AG14" s="207"/>
      <c r="AH14" s="208"/>
      <c r="AI14" s="209">
        <f t="shared" si="4"/>
        <v>129468</v>
      </c>
      <c r="AJ14" s="210">
        <f t="shared" si="5"/>
        <v>129468</v>
      </c>
      <c r="AL14" s="203">
        <f t="shared" si="6"/>
        <v>0</v>
      </c>
      <c r="AM14" s="211">
        <f t="shared" si="6"/>
        <v>510</v>
      </c>
      <c r="AN14" s="212">
        <f t="shared" si="7"/>
        <v>510</v>
      </c>
      <c r="AO14" s="213">
        <f t="shared" si="8"/>
        <v>1</v>
      </c>
    </row>
    <row r="15" spans="1:41" x14ac:dyDescent="0.2">
      <c r="A15" s="103">
        <v>91</v>
      </c>
      <c r="B15" s="104">
        <v>0.375</v>
      </c>
      <c r="C15" s="105">
        <v>2013</v>
      </c>
      <c r="D15" s="105">
        <v>7</v>
      </c>
      <c r="E15" s="105">
        <v>13</v>
      </c>
      <c r="F15" s="106">
        <v>129978</v>
      </c>
      <c r="G15" s="105">
        <v>0</v>
      </c>
      <c r="H15" s="106">
        <v>464104</v>
      </c>
      <c r="I15" s="105">
        <v>0</v>
      </c>
      <c r="J15" s="105">
        <v>0</v>
      </c>
      <c r="K15" s="105">
        <v>0</v>
      </c>
      <c r="L15" s="107">
        <v>101.2165</v>
      </c>
      <c r="M15" s="106">
        <v>16.5</v>
      </c>
      <c r="N15" s="108">
        <v>0</v>
      </c>
      <c r="O15" s="109">
        <v>0</v>
      </c>
      <c r="P15" s="94">
        <f t="shared" si="0"/>
        <v>0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0</v>
      </c>
      <c r="W15" s="116">
        <f t="shared" si="10"/>
        <v>0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129978</v>
      </c>
      <c r="AF15" s="103"/>
      <c r="AG15" s="207"/>
      <c r="AH15" s="208"/>
      <c r="AI15" s="209">
        <f t="shared" si="4"/>
        <v>129978</v>
      </c>
      <c r="AJ15" s="210">
        <f t="shared" si="5"/>
        <v>129978</v>
      </c>
      <c r="AL15" s="203">
        <f t="shared" si="6"/>
        <v>0</v>
      </c>
      <c r="AM15" s="211">
        <f t="shared" si="6"/>
        <v>0</v>
      </c>
      <c r="AN15" s="212">
        <f t="shared" si="7"/>
        <v>0</v>
      </c>
      <c r="AO15" s="213" t="str">
        <f t="shared" si="8"/>
        <v/>
      </c>
    </row>
    <row r="16" spans="1:41" x14ac:dyDescent="0.2">
      <c r="A16" s="103">
        <v>91</v>
      </c>
      <c r="B16" s="104">
        <v>0.375</v>
      </c>
      <c r="C16" s="105">
        <v>2013</v>
      </c>
      <c r="D16" s="105">
        <v>7</v>
      </c>
      <c r="E16" s="105">
        <v>14</v>
      </c>
      <c r="F16" s="106">
        <v>129978</v>
      </c>
      <c r="G16" s="105">
        <v>0</v>
      </c>
      <c r="H16" s="106">
        <v>464104</v>
      </c>
      <c r="I16" s="105">
        <v>0</v>
      </c>
      <c r="J16" s="105">
        <v>0</v>
      </c>
      <c r="K16" s="105">
        <v>0</v>
      </c>
      <c r="L16" s="107">
        <v>102.2593</v>
      </c>
      <c r="M16" s="106">
        <v>16.7</v>
      </c>
      <c r="N16" s="108">
        <v>0</v>
      </c>
      <c r="O16" s="109">
        <v>772</v>
      </c>
      <c r="P16" s="94">
        <f t="shared" si="0"/>
        <v>772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772</v>
      </c>
      <c r="W16" s="116">
        <f t="shared" si="10"/>
        <v>27262.92524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129978</v>
      </c>
      <c r="AF16" s="103"/>
      <c r="AG16" s="207"/>
      <c r="AH16" s="208"/>
      <c r="AI16" s="209">
        <f t="shared" si="4"/>
        <v>129978</v>
      </c>
      <c r="AJ16" s="210">
        <f t="shared" si="5"/>
        <v>129978</v>
      </c>
      <c r="AL16" s="203">
        <f t="shared" si="6"/>
        <v>0</v>
      </c>
      <c r="AM16" s="211">
        <f t="shared" si="6"/>
        <v>772</v>
      </c>
      <c r="AN16" s="212">
        <f t="shared" si="7"/>
        <v>772</v>
      </c>
      <c r="AO16" s="213">
        <f t="shared" si="8"/>
        <v>1</v>
      </c>
    </row>
    <row r="17" spans="1:41" x14ac:dyDescent="0.2">
      <c r="A17" s="103">
        <v>91</v>
      </c>
      <c r="B17" s="104">
        <v>0.375</v>
      </c>
      <c r="C17" s="105">
        <v>2013</v>
      </c>
      <c r="D17" s="105">
        <v>7</v>
      </c>
      <c r="E17" s="105">
        <v>15</v>
      </c>
      <c r="F17" s="106">
        <v>130750</v>
      </c>
      <c r="G17" s="105">
        <v>0</v>
      </c>
      <c r="H17" s="106">
        <v>464214</v>
      </c>
      <c r="I17" s="105">
        <v>0</v>
      </c>
      <c r="J17" s="105">
        <v>0</v>
      </c>
      <c r="K17" s="105">
        <v>0</v>
      </c>
      <c r="L17" s="107">
        <v>101.5677</v>
      </c>
      <c r="M17" s="106">
        <v>17.7</v>
      </c>
      <c r="N17" s="108">
        <v>0</v>
      </c>
      <c r="O17" s="109">
        <v>1393</v>
      </c>
      <c r="P17" s="94">
        <f t="shared" si="0"/>
        <v>1393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1393</v>
      </c>
      <c r="W17" s="116">
        <f t="shared" si="10"/>
        <v>49193.335310000002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130750</v>
      </c>
      <c r="AF17" s="103"/>
      <c r="AG17" s="207"/>
      <c r="AH17" s="208"/>
      <c r="AI17" s="209">
        <f t="shared" si="4"/>
        <v>130750</v>
      </c>
      <c r="AJ17" s="210">
        <f t="shared" si="5"/>
        <v>130750</v>
      </c>
      <c r="AL17" s="203">
        <f t="shared" si="6"/>
        <v>0</v>
      </c>
      <c r="AM17" s="211">
        <f t="shared" si="6"/>
        <v>1393</v>
      </c>
      <c r="AN17" s="212">
        <f t="shared" si="7"/>
        <v>1393</v>
      </c>
      <c r="AO17" s="213">
        <f t="shared" si="8"/>
        <v>1</v>
      </c>
    </row>
    <row r="18" spans="1:41" x14ac:dyDescent="0.2">
      <c r="A18" s="103">
        <v>91</v>
      </c>
      <c r="B18" s="104">
        <v>0.375</v>
      </c>
      <c r="C18" s="105">
        <v>2013</v>
      </c>
      <c r="D18" s="105">
        <v>7</v>
      </c>
      <c r="E18" s="105">
        <v>16</v>
      </c>
      <c r="F18" s="106">
        <v>132143</v>
      </c>
      <c r="G18" s="105">
        <v>0</v>
      </c>
      <c r="H18" s="106">
        <v>464415</v>
      </c>
      <c r="I18" s="105">
        <v>0</v>
      </c>
      <c r="J18" s="105">
        <v>0</v>
      </c>
      <c r="K18" s="105">
        <v>0</v>
      </c>
      <c r="L18" s="107">
        <v>100.3848</v>
      </c>
      <c r="M18" s="106">
        <v>17.600000000000001</v>
      </c>
      <c r="N18" s="108">
        <v>0</v>
      </c>
      <c r="O18" s="109">
        <v>1153</v>
      </c>
      <c r="P18" s="94">
        <f t="shared" si="0"/>
        <v>1153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1153</v>
      </c>
      <c r="W18" s="116">
        <f t="shared" si="10"/>
        <v>40717.814509999997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132143</v>
      </c>
      <c r="AF18" s="103"/>
      <c r="AG18" s="207"/>
      <c r="AH18" s="208"/>
      <c r="AI18" s="209">
        <f t="shared" si="4"/>
        <v>132143</v>
      </c>
      <c r="AJ18" s="210">
        <f t="shared" si="5"/>
        <v>132143</v>
      </c>
      <c r="AL18" s="203">
        <f t="shared" si="6"/>
        <v>0</v>
      </c>
      <c r="AM18" s="211">
        <f t="shared" si="6"/>
        <v>1153</v>
      </c>
      <c r="AN18" s="212">
        <f t="shared" si="7"/>
        <v>1153</v>
      </c>
      <c r="AO18" s="213">
        <f t="shared" si="8"/>
        <v>1</v>
      </c>
    </row>
    <row r="19" spans="1:41" x14ac:dyDescent="0.2">
      <c r="A19" s="103">
        <v>91</v>
      </c>
      <c r="B19" s="104">
        <v>0.375</v>
      </c>
      <c r="C19" s="105">
        <v>2013</v>
      </c>
      <c r="D19" s="105">
        <v>7</v>
      </c>
      <c r="E19" s="105">
        <v>17</v>
      </c>
      <c r="F19" s="106">
        <v>133296</v>
      </c>
      <c r="G19" s="105">
        <v>0</v>
      </c>
      <c r="H19" s="106">
        <v>464590</v>
      </c>
      <c r="I19" s="105">
        <v>0</v>
      </c>
      <c r="J19" s="105">
        <v>0</v>
      </c>
      <c r="K19" s="105">
        <v>0</v>
      </c>
      <c r="L19" s="107">
        <v>95.559299999999993</v>
      </c>
      <c r="M19" s="106">
        <v>19.3</v>
      </c>
      <c r="N19" s="108">
        <v>0</v>
      </c>
      <c r="O19" s="109">
        <v>1252</v>
      </c>
      <c r="P19" s="94">
        <f t="shared" si="0"/>
        <v>1252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1252</v>
      </c>
      <c r="W19" s="116">
        <f t="shared" si="10"/>
        <v>44213.966840000001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133296</v>
      </c>
      <c r="AF19" s="103"/>
      <c r="AG19" s="207"/>
      <c r="AH19" s="208"/>
      <c r="AI19" s="209">
        <f t="shared" si="4"/>
        <v>133296</v>
      </c>
      <c r="AJ19" s="210">
        <f t="shared" si="5"/>
        <v>133296</v>
      </c>
      <c r="AL19" s="203">
        <f t="shared" si="6"/>
        <v>0</v>
      </c>
      <c r="AM19" s="211">
        <f t="shared" si="6"/>
        <v>1252</v>
      </c>
      <c r="AN19" s="212">
        <f t="shared" si="7"/>
        <v>1252</v>
      </c>
      <c r="AO19" s="213">
        <f t="shared" si="8"/>
        <v>1</v>
      </c>
    </row>
    <row r="20" spans="1:41" x14ac:dyDescent="0.2">
      <c r="A20" s="103">
        <v>91</v>
      </c>
      <c r="B20" s="104">
        <v>0.375</v>
      </c>
      <c r="C20" s="105">
        <v>2013</v>
      </c>
      <c r="D20" s="105">
        <v>7</v>
      </c>
      <c r="E20" s="105">
        <v>18</v>
      </c>
      <c r="F20" s="106">
        <v>134548</v>
      </c>
      <c r="G20" s="105">
        <v>0</v>
      </c>
      <c r="H20" s="106">
        <v>464780</v>
      </c>
      <c r="I20" s="105">
        <v>0</v>
      </c>
      <c r="J20" s="105">
        <v>0</v>
      </c>
      <c r="K20" s="105">
        <v>0</v>
      </c>
      <c r="L20" s="107">
        <v>95.149000000000001</v>
      </c>
      <c r="M20" s="106">
        <v>17.3</v>
      </c>
      <c r="N20" s="108">
        <v>0</v>
      </c>
      <c r="O20" s="109">
        <v>904</v>
      </c>
      <c r="P20" s="94">
        <f t="shared" si="0"/>
        <v>904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904</v>
      </c>
      <c r="W20" s="116">
        <f t="shared" si="10"/>
        <v>31924.46168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134548</v>
      </c>
      <c r="AF20" s="103"/>
      <c r="AG20" s="207"/>
      <c r="AH20" s="208"/>
      <c r="AI20" s="209">
        <f t="shared" si="4"/>
        <v>134548</v>
      </c>
      <c r="AJ20" s="210">
        <f t="shared" si="5"/>
        <v>134548</v>
      </c>
      <c r="AL20" s="203">
        <f t="shared" si="6"/>
        <v>0</v>
      </c>
      <c r="AM20" s="211">
        <f t="shared" si="6"/>
        <v>904</v>
      </c>
      <c r="AN20" s="212">
        <f t="shared" si="7"/>
        <v>904</v>
      </c>
      <c r="AO20" s="213">
        <f t="shared" si="8"/>
        <v>1</v>
      </c>
    </row>
    <row r="21" spans="1:41" x14ac:dyDescent="0.2">
      <c r="A21" s="103">
        <v>91</v>
      </c>
      <c r="B21" s="104">
        <v>0.375</v>
      </c>
      <c r="C21" s="105">
        <v>2013</v>
      </c>
      <c r="D21" s="105">
        <v>7</v>
      </c>
      <c r="E21" s="105">
        <v>19</v>
      </c>
      <c r="F21" s="106">
        <v>135452</v>
      </c>
      <c r="G21" s="105">
        <v>0</v>
      </c>
      <c r="H21" s="106">
        <v>464918</v>
      </c>
      <c r="I21" s="105">
        <v>0</v>
      </c>
      <c r="J21" s="105">
        <v>0</v>
      </c>
      <c r="K21" s="105">
        <v>0</v>
      </c>
      <c r="L21" s="107">
        <v>95.296899999999994</v>
      </c>
      <c r="M21" s="106">
        <v>18.3</v>
      </c>
      <c r="N21" s="108">
        <v>0</v>
      </c>
      <c r="O21" s="109">
        <v>728</v>
      </c>
      <c r="P21" s="94">
        <f t="shared" si="0"/>
        <v>728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728</v>
      </c>
      <c r="W21" s="116">
        <f t="shared" si="10"/>
        <v>25709.079760000001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135452</v>
      </c>
      <c r="AF21" s="103"/>
      <c r="AG21" s="207"/>
      <c r="AH21" s="208"/>
      <c r="AI21" s="209">
        <f t="shared" si="4"/>
        <v>135452</v>
      </c>
      <c r="AJ21" s="210">
        <f t="shared" si="5"/>
        <v>135452</v>
      </c>
      <c r="AL21" s="203">
        <f t="shared" si="6"/>
        <v>0</v>
      </c>
      <c r="AM21" s="211">
        <f t="shared" si="6"/>
        <v>728</v>
      </c>
      <c r="AN21" s="212">
        <f t="shared" si="7"/>
        <v>728</v>
      </c>
      <c r="AO21" s="213">
        <f t="shared" si="8"/>
        <v>1</v>
      </c>
    </row>
    <row r="22" spans="1:41" x14ac:dyDescent="0.2">
      <c r="A22" s="103">
        <v>91</v>
      </c>
      <c r="B22" s="104">
        <v>0.375</v>
      </c>
      <c r="C22" s="105">
        <v>2013</v>
      </c>
      <c r="D22" s="105">
        <v>7</v>
      </c>
      <c r="E22" s="105">
        <v>20</v>
      </c>
      <c r="F22" s="106">
        <v>136180</v>
      </c>
      <c r="G22" s="105">
        <v>0</v>
      </c>
      <c r="H22" s="106">
        <v>465029</v>
      </c>
      <c r="I22" s="105">
        <v>0</v>
      </c>
      <c r="J22" s="105">
        <v>0</v>
      </c>
      <c r="K22" s="105">
        <v>0</v>
      </c>
      <c r="L22" s="107">
        <v>95.567499999999995</v>
      </c>
      <c r="M22" s="106">
        <v>17.399999999999999</v>
      </c>
      <c r="N22" s="108">
        <v>0</v>
      </c>
      <c r="O22" s="109">
        <v>0</v>
      </c>
      <c r="P22" s="94">
        <f t="shared" si="0"/>
        <v>0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0</v>
      </c>
      <c r="W22" s="116">
        <f t="shared" si="10"/>
        <v>0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136180</v>
      </c>
      <c r="AF22" s="103"/>
      <c r="AG22" s="207"/>
      <c r="AH22" s="208"/>
      <c r="AI22" s="209">
        <f t="shared" si="4"/>
        <v>136180</v>
      </c>
      <c r="AJ22" s="210">
        <f t="shared" si="5"/>
        <v>136180</v>
      </c>
      <c r="AL22" s="203">
        <f t="shared" si="6"/>
        <v>0</v>
      </c>
      <c r="AM22" s="211">
        <f t="shared" si="6"/>
        <v>0</v>
      </c>
      <c r="AN22" s="212">
        <f t="shared" si="7"/>
        <v>0</v>
      </c>
      <c r="AO22" s="213" t="str">
        <f t="shared" si="8"/>
        <v/>
      </c>
    </row>
    <row r="23" spans="1:41" x14ac:dyDescent="0.2">
      <c r="A23" s="103">
        <v>91</v>
      </c>
      <c r="B23" s="104">
        <v>0.375</v>
      </c>
      <c r="C23" s="105">
        <v>2013</v>
      </c>
      <c r="D23" s="105">
        <v>7</v>
      </c>
      <c r="E23" s="105">
        <v>21</v>
      </c>
      <c r="F23" s="106">
        <v>136180</v>
      </c>
      <c r="G23" s="105">
        <v>0</v>
      </c>
      <c r="H23" s="106">
        <v>465029</v>
      </c>
      <c r="I23" s="105">
        <v>0</v>
      </c>
      <c r="J23" s="105">
        <v>0</v>
      </c>
      <c r="K23" s="105">
        <v>0</v>
      </c>
      <c r="L23" s="107">
        <v>96.889499999999998</v>
      </c>
      <c r="M23" s="106">
        <v>19.2</v>
      </c>
      <c r="N23" s="108">
        <v>0</v>
      </c>
      <c r="O23" s="109">
        <v>576</v>
      </c>
      <c r="P23" s="94">
        <f t="shared" si="0"/>
        <v>576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576</v>
      </c>
      <c r="W23" s="116">
        <f t="shared" si="10"/>
        <v>20341.249919999998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136180</v>
      </c>
      <c r="AF23" s="103"/>
      <c r="AG23" s="207"/>
      <c r="AH23" s="208"/>
      <c r="AI23" s="209">
        <f t="shared" si="4"/>
        <v>136180</v>
      </c>
      <c r="AJ23" s="210">
        <f t="shared" si="5"/>
        <v>136180</v>
      </c>
      <c r="AL23" s="203">
        <f t="shared" si="6"/>
        <v>0</v>
      </c>
      <c r="AM23" s="211">
        <f t="shared" si="6"/>
        <v>576</v>
      </c>
      <c r="AN23" s="212">
        <f t="shared" si="7"/>
        <v>576</v>
      </c>
      <c r="AO23" s="213">
        <f t="shared" si="8"/>
        <v>1</v>
      </c>
    </row>
    <row r="24" spans="1:41" x14ac:dyDescent="0.2">
      <c r="A24" s="103">
        <v>91</v>
      </c>
      <c r="B24" s="104">
        <v>0.375</v>
      </c>
      <c r="C24" s="105">
        <v>2013</v>
      </c>
      <c r="D24" s="105">
        <v>7</v>
      </c>
      <c r="E24" s="105">
        <v>22</v>
      </c>
      <c r="F24" s="106">
        <v>136756</v>
      </c>
      <c r="G24" s="105">
        <v>0</v>
      </c>
      <c r="H24" s="106">
        <v>465116</v>
      </c>
      <c r="I24" s="105">
        <v>0</v>
      </c>
      <c r="J24" s="105">
        <v>0</v>
      </c>
      <c r="K24" s="105">
        <v>0</v>
      </c>
      <c r="L24" s="107">
        <v>96.2911</v>
      </c>
      <c r="M24" s="106">
        <v>20.5</v>
      </c>
      <c r="N24" s="108">
        <v>0</v>
      </c>
      <c r="O24" s="109">
        <v>921</v>
      </c>
      <c r="P24" s="94">
        <f t="shared" si="0"/>
        <v>921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921</v>
      </c>
      <c r="W24" s="116">
        <f t="shared" si="10"/>
        <v>32524.81107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136756</v>
      </c>
      <c r="AF24" s="103"/>
      <c r="AG24" s="207"/>
      <c r="AH24" s="208"/>
      <c r="AI24" s="209">
        <f t="shared" si="4"/>
        <v>136756</v>
      </c>
      <c r="AJ24" s="210">
        <f t="shared" si="5"/>
        <v>136756</v>
      </c>
      <c r="AL24" s="203">
        <f t="shared" si="6"/>
        <v>0</v>
      </c>
      <c r="AM24" s="211">
        <f t="shared" si="6"/>
        <v>921</v>
      </c>
      <c r="AN24" s="212">
        <f t="shared" si="7"/>
        <v>921</v>
      </c>
      <c r="AO24" s="213">
        <f t="shared" si="8"/>
        <v>1</v>
      </c>
    </row>
    <row r="25" spans="1:41" x14ac:dyDescent="0.2">
      <c r="A25" s="103">
        <v>91</v>
      </c>
      <c r="B25" s="104">
        <v>0.375</v>
      </c>
      <c r="C25" s="105">
        <v>2013</v>
      </c>
      <c r="D25" s="105">
        <v>7</v>
      </c>
      <c r="E25" s="105">
        <v>23</v>
      </c>
      <c r="F25" s="106">
        <v>137677</v>
      </c>
      <c r="G25" s="105">
        <v>0</v>
      </c>
      <c r="H25" s="106">
        <v>465256</v>
      </c>
      <c r="I25" s="105">
        <v>0</v>
      </c>
      <c r="J25" s="105">
        <v>0</v>
      </c>
      <c r="K25" s="105">
        <v>0</v>
      </c>
      <c r="L25" s="107">
        <v>95.538799999999995</v>
      </c>
      <c r="M25" s="106">
        <v>17.899999999999999</v>
      </c>
      <c r="N25" s="108">
        <v>0</v>
      </c>
      <c r="O25" s="109">
        <v>0</v>
      </c>
      <c r="P25" s="94">
        <f t="shared" si="0"/>
        <v>-137677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137677</v>
      </c>
      <c r="AF25" s="103"/>
      <c r="AG25" s="207"/>
      <c r="AH25" s="208"/>
      <c r="AI25" s="209">
        <f t="shared" si="4"/>
        <v>137677</v>
      </c>
      <c r="AJ25" s="210">
        <f t="shared" si="5"/>
        <v>137677</v>
      </c>
      <c r="AL25" s="203">
        <f t="shared" si="6"/>
        <v>0</v>
      </c>
      <c r="AM25" s="211">
        <f t="shared" si="6"/>
        <v>-137677</v>
      </c>
      <c r="AN25" s="212">
        <f t="shared" si="7"/>
        <v>-137677</v>
      </c>
      <c r="AO25" s="213">
        <f t="shared" si="8"/>
        <v>1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/>
      <c r="AG27" s="207"/>
      <c r="AH27" s="208"/>
      <c r="AI27" s="209">
        <f t="shared" si="4"/>
        <v>0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102.2684</v>
      </c>
      <c r="M36" s="136">
        <f>MAX(M3:M34)</f>
        <v>20.5</v>
      </c>
      <c r="N36" s="134" t="s">
        <v>12</v>
      </c>
      <c r="O36" s="136">
        <f>SUM(O3:O33)</f>
        <v>19934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19934</v>
      </c>
      <c r="W36" s="140">
        <f>SUM(W3:W33)</f>
        <v>703962.63178000005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3</v>
      </c>
      <c r="AJ36" s="223">
        <f>SUM(AJ3:AJ33)</f>
        <v>2586881</v>
      </c>
      <c r="AK36" s="224" t="s">
        <v>52</v>
      </c>
      <c r="AL36" s="225"/>
      <c r="AM36" s="225"/>
      <c r="AN36" s="223">
        <f>SUM(AN3:AN33)</f>
        <v>-117743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99.410852173913042</v>
      </c>
      <c r="M37" s="144">
        <f>AVERAGE(M3:M34)</f>
        <v>18.013043478260869</v>
      </c>
      <c r="N37" s="134" t="s">
        <v>48</v>
      </c>
      <c r="O37" s="145">
        <f>O36*35.31467</f>
        <v>703962.63177999994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20</v>
      </c>
      <c r="AN37" s="228">
        <f>IFERROR(AN36/SUM(AM3:AM33),"")</f>
        <v>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95.149000000000001</v>
      </c>
      <c r="M38" s="145">
        <f>MIN(M3:M34)</f>
        <v>15.5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109.35193739130436</v>
      </c>
      <c r="M44" s="152">
        <f>M37*(1+$L$43)</f>
        <v>19.814347826086959</v>
      </c>
    </row>
    <row r="45" spans="1:41" x14ac:dyDescent="0.2">
      <c r="K45" s="151" t="s">
        <v>62</v>
      </c>
      <c r="L45" s="152">
        <f>L37*(1-$L$43)</f>
        <v>89.469766956521738</v>
      </c>
      <c r="M45" s="152">
        <f>M37*(1-$L$43)</f>
        <v>16.211739130434783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383" priority="47" stopIfTrue="1" operator="lessThan">
      <formula>$L$45</formula>
    </cfRule>
    <cfRule type="cellIs" dxfId="382" priority="48" stopIfTrue="1" operator="greaterThan">
      <formula>$L$44</formula>
    </cfRule>
  </conditionalFormatting>
  <conditionalFormatting sqref="M3:M34">
    <cfRule type="cellIs" dxfId="381" priority="45" stopIfTrue="1" operator="lessThan">
      <formula>$M$45</formula>
    </cfRule>
    <cfRule type="cellIs" dxfId="380" priority="46" stopIfTrue="1" operator="greaterThan">
      <formula>$M$44</formula>
    </cfRule>
  </conditionalFormatting>
  <conditionalFormatting sqref="O3:O34">
    <cfRule type="cellIs" dxfId="379" priority="44" stopIfTrue="1" operator="lessThan">
      <formula>0</formula>
    </cfRule>
  </conditionalFormatting>
  <conditionalFormatting sqref="O3:O33">
    <cfRule type="cellIs" dxfId="378" priority="43" stopIfTrue="1" operator="lessThan">
      <formula>0</formula>
    </cfRule>
  </conditionalFormatting>
  <conditionalFormatting sqref="O3">
    <cfRule type="cellIs" dxfId="377" priority="42" stopIfTrue="1" operator="notEqual">
      <formula>$P$3</formula>
    </cfRule>
  </conditionalFormatting>
  <conditionalFormatting sqref="O4">
    <cfRule type="cellIs" dxfId="376" priority="41" stopIfTrue="1" operator="notEqual">
      <formula>P$4</formula>
    </cfRule>
  </conditionalFormatting>
  <conditionalFormatting sqref="O5">
    <cfRule type="cellIs" dxfId="375" priority="40" stopIfTrue="1" operator="notEqual">
      <formula>$P$5</formula>
    </cfRule>
  </conditionalFormatting>
  <conditionalFormatting sqref="O6">
    <cfRule type="cellIs" dxfId="374" priority="39" stopIfTrue="1" operator="notEqual">
      <formula>$P$6</formula>
    </cfRule>
  </conditionalFormatting>
  <conditionalFormatting sqref="O7">
    <cfRule type="cellIs" dxfId="373" priority="38" stopIfTrue="1" operator="notEqual">
      <formula>$P$7</formula>
    </cfRule>
  </conditionalFormatting>
  <conditionalFormatting sqref="O8">
    <cfRule type="cellIs" dxfId="372" priority="37" stopIfTrue="1" operator="notEqual">
      <formula>$P$8</formula>
    </cfRule>
  </conditionalFormatting>
  <conditionalFormatting sqref="O9">
    <cfRule type="cellIs" dxfId="371" priority="36" stopIfTrue="1" operator="notEqual">
      <formula>$P$9</formula>
    </cfRule>
  </conditionalFormatting>
  <conditionalFormatting sqref="O10">
    <cfRule type="cellIs" dxfId="370" priority="34" stopIfTrue="1" operator="notEqual">
      <formula>$P$10</formula>
    </cfRule>
    <cfRule type="cellIs" dxfId="369" priority="35" stopIfTrue="1" operator="greaterThan">
      <formula>$P$10</formula>
    </cfRule>
  </conditionalFormatting>
  <conditionalFormatting sqref="O11">
    <cfRule type="cellIs" dxfId="368" priority="32" stopIfTrue="1" operator="notEqual">
      <formula>$P$11</formula>
    </cfRule>
    <cfRule type="cellIs" dxfId="367" priority="33" stopIfTrue="1" operator="greaterThan">
      <formula>$P$11</formula>
    </cfRule>
  </conditionalFormatting>
  <conditionalFormatting sqref="O12">
    <cfRule type="cellIs" dxfId="366" priority="31" stopIfTrue="1" operator="notEqual">
      <formula>$P$12</formula>
    </cfRule>
  </conditionalFormatting>
  <conditionalFormatting sqref="O14">
    <cfRule type="cellIs" dxfId="365" priority="30" stopIfTrue="1" operator="notEqual">
      <formula>$P$14</formula>
    </cfRule>
  </conditionalFormatting>
  <conditionalFormatting sqref="O15">
    <cfRule type="cellIs" dxfId="364" priority="29" stopIfTrue="1" operator="notEqual">
      <formula>$P$15</formula>
    </cfRule>
  </conditionalFormatting>
  <conditionalFormatting sqref="O16">
    <cfRule type="cellIs" dxfId="363" priority="28" stopIfTrue="1" operator="notEqual">
      <formula>$P$16</formula>
    </cfRule>
  </conditionalFormatting>
  <conditionalFormatting sqref="O17">
    <cfRule type="cellIs" dxfId="362" priority="27" stopIfTrue="1" operator="notEqual">
      <formula>$P$17</formula>
    </cfRule>
  </conditionalFormatting>
  <conditionalFormatting sqref="O18">
    <cfRule type="cellIs" dxfId="361" priority="26" stopIfTrue="1" operator="notEqual">
      <formula>$P$18</formula>
    </cfRule>
  </conditionalFormatting>
  <conditionalFormatting sqref="O19">
    <cfRule type="cellIs" dxfId="360" priority="24" stopIfTrue="1" operator="notEqual">
      <formula>$P$19</formula>
    </cfRule>
    <cfRule type="cellIs" dxfId="359" priority="25" stopIfTrue="1" operator="greaterThan">
      <formula>$P$19</formula>
    </cfRule>
  </conditionalFormatting>
  <conditionalFormatting sqref="O20">
    <cfRule type="cellIs" dxfId="358" priority="22" stopIfTrue="1" operator="notEqual">
      <formula>$P$20</formula>
    </cfRule>
    <cfRule type="cellIs" dxfId="357" priority="23" stopIfTrue="1" operator="greaterThan">
      <formula>$P$20</formula>
    </cfRule>
  </conditionalFormatting>
  <conditionalFormatting sqref="O21">
    <cfRule type="cellIs" dxfId="356" priority="21" stopIfTrue="1" operator="notEqual">
      <formula>$P$21</formula>
    </cfRule>
  </conditionalFormatting>
  <conditionalFormatting sqref="O22">
    <cfRule type="cellIs" dxfId="355" priority="20" stopIfTrue="1" operator="notEqual">
      <formula>$P$22</formula>
    </cfRule>
  </conditionalFormatting>
  <conditionalFormatting sqref="O23">
    <cfRule type="cellIs" dxfId="354" priority="19" stopIfTrue="1" operator="notEqual">
      <formula>$P$23</formula>
    </cfRule>
  </conditionalFormatting>
  <conditionalFormatting sqref="O24">
    <cfRule type="cellIs" dxfId="353" priority="17" stopIfTrue="1" operator="notEqual">
      <formula>$P$24</formula>
    </cfRule>
    <cfRule type="cellIs" dxfId="352" priority="18" stopIfTrue="1" operator="greaterThan">
      <formula>$P$24</formula>
    </cfRule>
  </conditionalFormatting>
  <conditionalFormatting sqref="O25">
    <cfRule type="cellIs" dxfId="351" priority="15" stopIfTrue="1" operator="notEqual">
      <formula>$P$25</formula>
    </cfRule>
    <cfRule type="cellIs" dxfId="350" priority="16" stopIfTrue="1" operator="greaterThan">
      <formula>$P$25</formula>
    </cfRule>
  </conditionalFormatting>
  <conditionalFormatting sqref="O26">
    <cfRule type="cellIs" dxfId="349" priority="14" stopIfTrue="1" operator="notEqual">
      <formula>$P$26</formula>
    </cfRule>
  </conditionalFormatting>
  <conditionalFormatting sqref="O27">
    <cfRule type="cellIs" dxfId="348" priority="13" stopIfTrue="1" operator="notEqual">
      <formula>$P$27</formula>
    </cfRule>
  </conditionalFormatting>
  <conditionalFormatting sqref="O28">
    <cfRule type="cellIs" dxfId="347" priority="12" stopIfTrue="1" operator="notEqual">
      <formula>$P$28</formula>
    </cfRule>
  </conditionalFormatting>
  <conditionalFormatting sqref="O29">
    <cfRule type="cellIs" dxfId="346" priority="11" stopIfTrue="1" operator="notEqual">
      <formula>$P$29</formula>
    </cfRule>
  </conditionalFormatting>
  <conditionalFormatting sqref="O30">
    <cfRule type="cellIs" dxfId="345" priority="10" stopIfTrue="1" operator="notEqual">
      <formula>$P$30</formula>
    </cfRule>
  </conditionalFormatting>
  <conditionalFormatting sqref="O31">
    <cfRule type="cellIs" dxfId="344" priority="8" stopIfTrue="1" operator="notEqual">
      <formula>$P$31</formula>
    </cfRule>
    <cfRule type="cellIs" dxfId="343" priority="9" stopIfTrue="1" operator="greaterThan">
      <formula>$P$31</formula>
    </cfRule>
  </conditionalFormatting>
  <conditionalFormatting sqref="O32">
    <cfRule type="cellIs" dxfId="342" priority="6" stopIfTrue="1" operator="notEqual">
      <formula>$P$32</formula>
    </cfRule>
    <cfRule type="cellIs" dxfId="341" priority="7" stopIfTrue="1" operator="greaterThan">
      <formula>$P$32</formula>
    </cfRule>
  </conditionalFormatting>
  <conditionalFormatting sqref="O33">
    <cfRule type="cellIs" dxfId="340" priority="5" stopIfTrue="1" operator="notEqual">
      <formula>$P$33</formula>
    </cfRule>
  </conditionalFormatting>
  <conditionalFormatting sqref="O13">
    <cfRule type="cellIs" dxfId="339" priority="4" stopIfTrue="1" operator="notEqual">
      <formula>$P$13</formula>
    </cfRule>
  </conditionalFormatting>
  <conditionalFormatting sqref="AG3:AG34">
    <cfRule type="cellIs" dxfId="338" priority="3" stopIfTrue="1" operator="notEqual">
      <formula>E3</formula>
    </cfRule>
  </conditionalFormatting>
  <conditionalFormatting sqref="AH3:AH34">
    <cfRule type="cellIs" dxfId="337" priority="2" stopIfTrue="1" operator="notBetween">
      <formula>AI3+$AG$40</formula>
      <formula>AI3-$AG$40</formula>
    </cfRule>
  </conditionalFormatting>
  <conditionalFormatting sqref="AL3:AL33">
    <cfRule type="cellIs" dxfId="33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8" sqref="F28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89</v>
      </c>
      <c r="B3" s="88">
        <v>0.375</v>
      </c>
      <c r="C3" s="89">
        <v>2013</v>
      </c>
      <c r="D3" s="89">
        <v>7</v>
      </c>
      <c r="E3" s="89">
        <v>1</v>
      </c>
      <c r="F3" s="90">
        <v>152116</v>
      </c>
      <c r="G3" s="89">
        <v>0</v>
      </c>
      <c r="H3" s="90">
        <v>240453</v>
      </c>
      <c r="I3" s="89">
        <v>0</v>
      </c>
      <c r="J3" s="89">
        <v>4</v>
      </c>
      <c r="K3" s="89">
        <v>0</v>
      </c>
      <c r="L3" s="91">
        <v>318.14859999999999</v>
      </c>
      <c r="M3" s="90">
        <v>19.3</v>
      </c>
      <c r="N3" s="92">
        <v>0</v>
      </c>
      <c r="O3" s="93">
        <v>7035</v>
      </c>
      <c r="P3" s="94">
        <f>F4-F3</f>
        <v>7035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7035</v>
      </c>
      <c r="W3" s="99">
        <f>V3*35.31467</f>
        <v>248438.70345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152116</v>
      </c>
      <c r="AF3" s="87">
        <v>89</v>
      </c>
      <c r="AG3" s="92">
        <v>1</v>
      </c>
      <c r="AH3" s="200">
        <v>152152</v>
      </c>
      <c r="AI3" s="201">
        <f>IFERROR(AE3*1,0)</f>
        <v>152116</v>
      </c>
      <c r="AJ3" s="202">
        <f>(AI3-AH3)</f>
        <v>-36</v>
      </c>
      <c r="AL3" s="203">
        <f>AH4-AH3</f>
        <v>-152152</v>
      </c>
      <c r="AM3" s="204">
        <f>AI4-AI3</f>
        <v>7035</v>
      </c>
      <c r="AN3" s="205">
        <f>(AM3-AL3)</f>
        <v>159187</v>
      </c>
      <c r="AO3" s="206">
        <f>IFERROR(AN3/AM3,"")</f>
        <v>22.627860696517413</v>
      </c>
    </row>
    <row r="4" spans="1:41" x14ac:dyDescent="0.2">
      <c r="A4" s="103">
        <v>89</v>
      </c>
      <c r="B4" s="104">
        <v>0.375</v>
      </c>
      <c r="C4" s="105">
        <v>2013</v>
      </c>
      <c r="D4" s="105">
        <v>7</v>
      </c>
      <c r="E4" s="105">
        <v>2</v>
      </c>
      <c r="F4" s="106">
        <v>159151</v>
      </c>
      <c r="G4" s="105">
        <v>0</v>
      </c>
      <c r="H4" s="106">
        <v>240763</v>
      </c>
      <c r="I4" s="105">
        <v>0</v>
      </c>
      <c r="J4" s="105">
        <v>4</v>
      </c>
      <c r="K4" s="105">
        <v>0</v>
      </c>
      <c r="L4" s="107">
        <v>310.0172</v>
      </c>
      <c r="M4" s="106">
        <v>19.8</v>
      </c>
      <c r="N4" s="108">
        <v>0</v>
      </c>
      <c r="O4" s="109">
        <v>4924</v>
      </c>
      <c r="P4" s="94">
        <f t="shared" ref="P4:P33" si="0">F5-F4</f>
        <v>4924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4924</v>
      </c>
      <c r="W4" s="113">
        <f>V4*35.31467</f>
        <v>173889.43508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159151</v>
      </c>
      <c r="AF4" s="103"/>
      <c r="AG4" s="207"/>
      <c r="AH4" s="208"/>
      <c r="AI4" s="209">
        <f t="shared" ref="AI4:AI34" si="4">IFERROR(AE4*1,0)</f>
        <v>159151</v>
      </c>
      <c r="AJ4" s="210">
        <f t="shared" ref="AJ4:AJ34" si="5">(AI4-AH4)</f>
        <v>159151</v>
      </c>
      <c r="AL4" s="203">
        <f t="shared" ref="AL4:AM33" si="6">AH5-AH4</f>
        <v>0</v>
      </c>
      <c r="AM4" s="211">
        <f t="shared" si="6"/>
        <v>4924</v>
      </c>
      <c r="AN4" s="212">
        <f t="shared" ref="AN4:AN33" si="7">(AM4-AL4)</f>
        <v>4924</v>
      </c>
      <c r="AO4" s="213">
        <f t="shared" ref="AO4:AO33" si="8">IFERROR(AN4/AM4,"")</f>
        <v>1</v>
      </c>
    </row>
    <row r="5" spans="1:41" x14ac:dyDescent="0.2">
      <c r="A5" s="103">
        <v>89</v>
      </c>
      <c r="B5" s="104">
        <v>0.375</v>
      </c>
      <c r="C5" s="105">
        <v>2013</v>
      </c>
      <c r="D5" s="105">
        <v>7</v>
      </c>
      <c r="E5" s="105">
        <v>3</v>
      </c>
      <c r="F5" s="106">
        <v>164075</v>
      </c>
      <c r="G5" s="105">
        <v>0</v>
      </c>
      <c r="H5" s="106">
        <v>240980</v>
      </c>
      <c r="I5" s="105">
        <v>0</v>
      </c>
      <c r="J5" s="105">
        <v>4</v>
      </c>
      <c r="K5" s="105">
        <v>0</v>
      </c>
      <c r="L5" s="107">
        <v>309.09550000000002</v>
      </c>
      <c r="M5" s="106">
        <v>20</v>
      </c>
      <c r="N5" s="108">
        <v>0</v>
      </c>
      <c r="O5" s="109">
        <v>4821</v>
      </c>
      <c r="P5" s="94">
        <f t="shared" si="0"/>
        <v>4821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4821</v>
      </c>
      <c r="W5" s="113">
        <f t="shared" ref="W5:W33" si="10">V5*35.31467</f>
        <v>170252.02406999998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164075</v>
      </c>
      <c r="AF5" s="103"/>
      <c r="AG5" s="207"/>
      <c r="AH5" s="208"/>
      <c r="AI5" s="209">
        <f t="shared" si="4"/>
        <v>164075</v>
      </c>
      <c r="AJ5" s="210">
        <f t="shared" si="5"/>
        <v>164075</v>
      </c>
      <c r="AL5" s="203">
        <f t="shared" si="6"/>
        <v>0</v>
      </c>
      <c r="AM5" s="211">
        <f t="shared" si="6"/>
        <v>4821</v>
      </c>
      <c r="AN5" s="212">
        <f t="shared" si="7"/>
        <v>4821</v>
      </c>
      <c r="AO5" s="213">
        <f t="shared" si="8"/>
        <v>1</v>
      </c>
    </row>
    <row r="6" spans="1:41" x14ac:dyDescent="0.2">
      <c r="A6" s="103">
        <v>89</v>
      </c>
      <c r="B6" s="104">
        <v>0.375</v>
      </c>
      <c r="C6" s="105">
        <v>2013</v>
      </c>
      <c r="D6" s="105">
        <v>7</v>
      </c>
      <c r="E6" s="105">
        <v>4</v>
      </c>
      <c r="F6" s="106">
        <v>168896</v>
      </c>
      <c r="G6" s="105">
        <v>0</v>
      </c>
      <c r="H6" s="106">
        <v>241193</v>
      </c>
      <c r="I6" s="105">
        <v>0</v>
      </c>
      <c r="J6" s="105">
        <v>4</v>
      </c>
      <c r="K6" s="105">
        <v>0</v>
      </c>
      <c r="L6" s="107">
        <v>309.57130000000001</v>
      </c>
      <c r="M6" s="106">
        <v>19.2</v>
      </c>
      <c r="N6" s="108">
        <v>0</v>
      </c>
      <c r="O6" s="109">
        <v>7837</v>
      </c>
      <c r="P6" s="94">
        <f t="shared" si="0"/>
        <v>7837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7837</v>
      </c>
      <c r="W6" s="113">
        <f t="shared" si="10"/>
        <v>276761.06878999999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168896</v>
      </c>
      <c r="AF6" s="103"/>
      <c r="AG6" s="207"/>
      <c r="AH6" s="208"/>
      <c r="AI6" s="209">
        <f t="shared" si="4"/>
        <v>168896</v>
      </c>
      <c r="AJ6" s="210">
        <f t="shared" si="5"/>
        <v>168896</v>
      </c>
      <c r="AL6" s="203">
        <f t="shared" si="6"/>
        <v>0</v>
      </c>
      <c r="AM6" s="211">
        <f t="shared" si="6"/>
        <v>7837</v>
      </c>
      <c r="AN6" s="212">
        <f t="shared" si="7"/>
        <v>7837</v>
      </c>
      <c r="AO6" s="213">
        <f t="shared" si="8"/>
        <v>1</v>
      </c>
    </row>
    <row r="7" spans="1:41" x14ac:dyDescent="0.2">
      <c r="A7" s="103">
        <v>89</v>
      </c>
      <c r="B7" s="104">
        <v>0.375</v>
      </c>
      <c r="C7" s="105">
        <v>2013</v>
      </c>
      <c r="D7" s="105">
        <v>7</v>
      </c>
      <c r="E7" s="105">
        <v>5</v>
      </c>
      <c r="F7" s="106">
        <v>176733</v>
      </c>
      <c r="G7" s="105">
        <v>0</v>
      </c>
      <c r="H7" s="106">
        <v>241541</v>
      </c>
      <c r="I7" s="105">
        <v>0</v>
      </c>
      <c r="J7" s="105">
        <v>4</v>
      </c>
      <c r="K7" s="105">
        <v>0</v>
      </c>
      <c r="L7" s="107">
        <v>307.9083</v>
      </c>
      <c r="M7" s="106">
        <v>19.7</v>
      </c>
      <c r="N7" s="108">
        <v>0</v>
      </c>
      <c r="O7" s="109">
        <v>6410</v>
      </c>
      <c r="P7" s="94">
        <f t="shared" si="0"/>
        <v>6410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6410</v>
      </c>
      <c r="W7" s="113">
        <f t="shared" si="10"/>
        <v>226367.03469999999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176733</v>
      </c>
      <c r="AF7" s="103"/>
      <c r="AG7" s="207"/>
      <c r="AH7" s="208"/>
      <c r="AI7" s="209">
        <f t="shared" si="4"/>
        <v>176733</v>
      </c>
      <c r="AJ7" s="210">
        <f t="shared" si="5"/>
        <v>176733</v>
      </c>
      <c r="AL7" s="203">
        <f t="shared" si="6"/>
        <v>0</v>
      </c>
      <c r="AM7" s="211">
        <f t="shared" si="6"/>
        <v>6410</v>
      </c>
      <c r="AN7" s="212">
        <f t="shared" si="7"/>
        <v>6410</v>
      </c>
      <c r="AO7" s="213">
        <f t="shared" si="8"/>
        <v>1</v>
      </c>
    </row>
    <row r="8" spans="1:41" x14ac:dyDescent="0.2">
      <c r="A8" s="103">
        <v>89</v>
      </c>
      <c r="B8" s="104">
        <v>0.375</v>
      </c>
      <c r="C8" s="105">
        <v>2013</v>
      </c>
      <c r="D8" s="105">
        <v>7</v>
      </c>
      <c r="E8" s="105">
        <v>6</v>
      </c>
      <c r="F8" s="106">
        <v>183143</v>
      </c>
      <c r="G8" s="105">
        <v>0</v>
      </c>
      <c r="H8" s="106">
        <v>241822</v>
      </c>
      <c r="I8" s="105">
        <v>0</v>
      </c>
      <c r="J8" s="105">
        <v>4</v>
      </c>
      <c r="K8" s="105">
        <v>0</v>
      </c>
      <c r="L8" s="107">
        <v>308.589</v>
      </c>
      <c r="M8" s="106">
        <v>18.399999999999999</v>
      </c>
      <c r="N8" s="108">
        <v>0</v>
      </c>
      <c r="O8" s="109">
        <v>4561</v>
      </c>
      <c r="P8" s="94">
        <f t="shared" si="0"/>
        <v>4561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4561</v>
      </c>
      <c r="W8" s="113">
        <f t="shared" si="10"/>
        <v>161070.20986999999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183143</v>
      </c>
      <c r="AF8" s="103"/>
      <c r="AG8" s="207"/>
      <c r="AH8" s="208"/>
      <c r="AI8" s="209">
        <f t="shared" si="4"/>
        <v>183143</v>
      </c>
      <c r="AJ8" s="210">
        <f t="shared" si="5"/>
        <v>183143</v>
      </c>
      <c r="AL8" s="203">
        <f t="shared" si="6"/>
        <v>0</v>
      </c>
      <c r="AM8" s="211">
        <f t="shared" si="6"/>
        <v>4561</v>
      </c>
      <c r="AN8" s="212">
        <f t="shared" si="7"/>
        <v>4561</v>
      </c>
      <c r="AO8" s="213">
        <f t="shared" si="8"/>
        <v>1</v>
      </c>
    </row>
    <row r="9" spans="1:41" x14ac:dyDescent="0.2">
      <c r="A9" s="103">
        <v>89</v>
      </c>
      <c r="B9" s="104">
        <v>0.375</v>
      </c>
      <c r="C9" s="105">
        <v>2013</v>
      </c>
      <c r="D9" s="105">
        <v>7</v>
      </c>
      <c r="E9" s="105">
        <v>7</v>
      </c>
      <c r="F9" s="106">
        <v>187704</v>
      </c>
      <c r="G9" s="105">
        <v>0</v>
      </c>
      <c r="H9" s="106">
        <v>242018</v>
      </c>
      <c r="I9" s="105">
        <v>0</v>
      </c>
      <c r="J9" s="105">
        <v>4</v>
      </c>
      <c r="K9" s="105">
        <v>0</v>
      </c>
      <c r="L9" s="107">
        <v>317.2038</v>
      </c>
      <c r="M9" s="106">
        <v>18.899999999999999</v>
      </c>
      <c r="N9" s="108">
        <v>0</v>
      </c>
      <c r="O9" s="109">
        <v>3265</v>
      </c>
      <c r="P9" s="94">
        <f t="shared" si="0"/>
        <v>3265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3265</v>
      </c>
      <c r="W9" s="113">
        <f t="shared" si="10"/>
        <v>115302.39754999999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187704</v>
      </c>
      <c r="AF9" s="103"/>
      <c r="AG9" s="207"/>
      <c r="AH9" s="208"/>
      <c r="AI9" s="209">
        <f t="shared" si="4"/>
        <v>187704</v>
      </c>
      <c r="AJ9" s="210">
        <f t="shared" si="5"/>
        <v>187704</v>
      </c>
      <c r="AL9" s="203">
        <f t="shared" si="6"/>
        <v>0</v>
      </c>
      <c r="AM9" s="211">
        <f t="shared" si="6"/>
        <v>3265</v>
      </c>
      <c r="AN9" s="212">
        <f t="shared" si="7"/>
        <v>3265</v>
      </c>
      <c r="AO9" s="213">
        <f t="shared" si="8"/>
        <v>1</v>
      </c>
    </row>
    <row r="10" spans="1:41" x14ac:dyDescent="0.2">
      <c r="A10" s="103">
        <v>89</v>
      </c>
      <c r="B10" s="104">
        <v>0.375</v>
      </c>
      <c r="C10" s="105">
        <v>2013</v>
      </c>
      <c r="D10" s="105">
        <v>7</v>
      </c>
      <c r="E10" s="105">
        <v>8</v>
      </c>
      <c r="F10" s="106">
        <v>190969</v>
      </c>
      <c r="G10" s="105">
        <v>0</v>
      </c>
      <c r="H10" s="106">
        <v>242157</v>
      </c>
      <c r="I10" s="105">
        <v>0</v>
      </c>
      <c r="J10" s="105">
        <v>4</v>
      </c>
      <c r="K10" s="105">
        <v>0</v>
      </c>
      <c r="L10" s="107">
        <v>317.50029999999998</v>
      </c>
      <c r="M10" s="106">
        <v>18.3</v>
      </c>
      <c r="N10" s="108">
        <v>0</v>
      </c>
      <c r="O10" s="109">
        <v>8419</v>
      </c>
      <c r="P10" s="94">
        <f t="shared" si="0"/>
        <v>8419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8419</v>
      </c>
      <c r="W10" s="113">
        <f t="shared" si="10"/>
        <v>297314.20672999998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190969</v>
      </c>
      <c r="AF10" s="103"/>
      <c r="AG10" s="207"/>
      <c r="AH10" s="208"/>
      <c r="AI10" s="209">
        <f t="shared" si="4"/>
        <v>190969</v>
      </c>
      <c r="AJ10" s="210">
        <f t="shared" si="5"/>
        <v>190969</v>
      </c>
      <c r="AL10" s="203">
        <f t="shared" si="6"/>
        <v>199428</v>
      </c>
      <c r="AM10" s="211">
        <f t="shared" si="6"/>
        <v>8419</v>
      </c>
      <c r="AN10" s="212">
        <f t="shared" si="7"/>
        <v>-191009</v>
      </c>
      <c r="AO10" s="213">
        <f t="shared" si="8"/>
        <v>-22.687848913172587</v>
      </c>
    </row>
    <row r="11" spans="1:41" x14ac:dyDescent="0.2">
      <c r="A11" s="103">
        <v>89</v>
      </c>
      <c r="B11" s="104">
        <v>0.375</v>
      </c>
      <c r="C11" s="105">
        <v>2013</v>
      </c>
      <c r="D11" s="105">
        <v>7</v>
      </c>
      <c r="E11" s="105">
        <v>9</v>
      </c>
      <c r="F11" s="106">
        <v>199388</v>
      </c>
      <c r="G11" s="105">
        <v>0</v>
      </c>
      <c r="H11" s="106">
        <v>242531</v>
      </c>
      <c r="I11" s="105">
        <v>0</v>
      </c>
      <c r="J11" s="105">
        <v>4</v>
      </c>
      <c r="K11" s="105">
        <v>0</v>
      </c>
      <c r="L11" s="107">
        <v>306.74079999999998</v>
      </c>
      <c r="M11" s="106">
        <v>19.3</v>
      </c>
      <c r="N11" s="108">
        <v>0</v>
      </c>
      <c r="O11" s="109">
        <v>7769</v>
      </c>
      <c r="P11" s="94">
        <f t="shared" si="0"/>
        <v>7769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7769</v>
      </c>
      <c r="W11" s="116">
        <f t="shared" si="10"/>
        <v>274359.67122999998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199388</v>
      </c>
      <c r="AF11" s="103">
        <v>89</v>
      </c>
      <c r="AG11" s="207">
        <v>9</v>
      </c>
      <c r="AH11" s="208">
        <v>199428</v>
      </c>
      <c r="AI11" s="209">
        <f t="shared" si="4"/>
        <v>199388</v>
      </c>
      <c r="AJ11" s="210">
        <f t="shared" si="5"/>
        <v>-40</v>
      </c>
      <c r="AL11" s="203">
        <f t="shared" si="6"/>
        <v>7769</v>
      </c>
      <c r="AM11" s="211">
        <f t="shared" si="6"/>
        <v>7769</v>
      </c>
      <c r="AN11" s="212">
        <f t="shared" si="7"/>
        <v>0</v>
      </c>
      <c r="AO11" s="213">
        <f t="shared" si="8"/>
        <v>0</v>
      </c>
    </row>
    <row r="12" spans="1:41" x14ac:dyDescent="0.2">
      <c r="A12" s="103">
        <v>89</v>
      </c>
      <c r="B12" s="104">
        <v>0.375</v>
      </c>
      <c r="C12" s="105">
        <v>2013</v>
      </c>
      <c r="D12" s="105">
        <v>7</v>
      </c>
      <c r="E12" s="105">
        <v>10</v>
      </c>
      <c r="F12" s="106">
        <v>207157</v>
      </c>
      <c r="G12" s="105">
        <v>0</v>
      </c>
      <c r="H12" s="106">
        <v>242876</v>
      </c>
      <c r="I12" s="105">
        <v>0</v>
      </c>
      <c r="J12" s="105">
        <v>4</v>
      </c>
      <c r="K12" s="105">
        <v>0</v>
      </c>
      <c r="L12" s="107">
        <v>307.1925</v>
      </c>
      <c r="M12" s="106">
        <v>19.399999999999999</v>
      </c>
      <c r="N12" s="108">
        <v>0</v>
      </c>
      <c r="O12" s="109">
        <v>6042</v>
      </c>
      <c r="P12" s="94">
        <f t="shared" si="0"/>
        <v>6042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6042</v>
      </c>
      <c r="W12" s="116">
        <f t="shared" si="10"/>
        <v>213371.23613999999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207157</v>
      </c>
      <c r="AF12" s="103">
        <v>89</v>
      </c>
      <c r="AG12" s="207">
        <v>10</v>
      </c>
      <c r="AH12" s="208">
        <v>207197</v>
      </c>
      <c r="AI12" s="209">
        <f t="shared" si="4"/>
        <v>207157</v>
      </c>
      <c r="AJ12" s="210">
        <f t="shared" si="5"/>
        <v>-40</v>
      </c>
      <c r="AL12" s="203">
        <f t="shared" si="6"/>
        <v>6035</v>
      </c>
      <c r="AM12" s="211">
        <f t="shared" si="6"/>
        <v>6042</v>
      </c>
      <c r="AN12" s="212">
        <f t="shared" si="7"/>
        <v>7</v>
      </c>
      <c r="AO12" s="213">
        <f t="shared" si="8"/>
        <v>1.1585567692816948E-3</v>
      </c>
    </row>
    <row r="13" spans="1:41" x14ac:dyDescent="0.2">
      <c r="A13" s="103">
        <v>89</v>
      </c>
      <c r="B13" s="104">
        <v>0.375</v>
      </c>
      <c r="C13" s="105">
        <v>2013</v>
      </c>
      <c r="D13" s="105">
        <v>7</v>
      </c>
      <c r="E13" s="105">
        <v>11</v>
      </c>
      <c r="F13" s="106">
        <v>213199</v>
      </c>
      <c r="G13" s="105">
        <v>0</v>
      </c>
      <c r="H13" s="106">
        <v>243143</v>
      </c>
      <c r="I13" s="105">
        <v>0</v>
      </c>
      <c r="J13" s="105">
        <v>4</v>
      </c>
      <c r="K13" s="105">
        <v>0</v>
      </c>
      <c r="L13" s="107">
        <v>308.50749999999999</v>
      </c>
      <c r="M13" s="106">
        <v>18.899999999999999</v>
      </c>
      <c r="N13" s="108">
        <v>0</v>
      </c>
      <c r="O13" s="109">
        <v>6347</v>
      </c>
      <c r="P13" s="94">
        <f t="shared" si="0"/>
        <v>6347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6347</v>
      </c>
      <c r="W13" s="116">
        <f t="shared" si="10"/>
        <v>224142.21049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213199</v>
      </c>
      <c r="AF13" s="103">
        <v>89</v>
      </c>
      <c r="AG13" s="207">
        <v>11</v>
      </c>
      <c r="AH13" s="208">
        <v>213232</v>
      </c>
      <c r="AI13" s="209">
        <f t="shared" si="4"/>
        <v>213199</v>
      </c>
      <c r="AJ13" s="210">
        <f t="shared" si="5"/>
        <v>-33</v>
      </c>
      <c r="AL13" s="203">
        <f t="shared" si="6"/>
        <v>-213232</v>
      </c>
      <c r="AM13" s="211">
        <f t="shared" si="6"/>
        <v>6347</v>
      </c>
      <c r="AN13" s="212">
        <f t="shared" si="7"/>
        <v>219579</v>
      </c>
      <c r="AO13" s="213">
        <f t="shared" si="8"/>
        <v>34.595714510792497</v>
      </c>
    </row>
    <row r="14" spans="1:41" x14ac:dyDescent="0.2">
      <c r="A14" s="103">
        <v>89</v>
      </c>
      <c r="B14" s="104">
        <v>0.375</v>
      </c>
      <c r="C14" s="105">
        <v>2013</v>
      </c>
      <c r="D14" s="105">
        <v>7</v>
      </c>
      <c r="E14" s="105">
        <v>12</v>
      </c>
      <c r="F14" s="106">
        <v>219546</v>
      </c>
      <c r="G14" s="105">
        <v>0</v>
      </c>
      <c r="H14" s="106">
        <v>243423</v>
      </c>
      <c r="I14" s="105">
        <v>0</v>
      </c>
      <c r="J14" s="105">
        <v>4</v>
      </c>
      <c r="K14" s="105">
        <v>0</v>
      </c>
      <c r="L14" s="107">
        <v>307.61599999999999</v>
      </c>
      <c r="M14" s="106">
        <v>18.600000000000001</v>
      </c>
      <c r="N14" s="108">
        <v>0</v>
      </c>
      <c r="O14" s="109">
        <v>7342</v>
      </c>
      <c r="P14" s="94">
        <f t="shared" si="0"/>
        <v>7342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7342</v>
      </c>
      <c r="W14" s="116">
        <f t="shared" si="10"/>
        <v>259280.30713999999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219546</v>
      </c>
      <c r="AF14" s="103"/>
      <c r="AG14" s="207"/>
      <c r="AH14" s="208"/>
      <c r="AI14" s="209">
        <f t="shared" si="4"/>
        <v>219546</v>
      </c>
      <c r="AJ14" s="210">
        <f t="shared" si="5"/>
        <v>219546</v>
      </c>
      <c r="AL14" s="203">
        <f t="shared" si="6"/>
        <v>0</v>
      </c>
      <c r="AM14" s="211">
        <f t="shared" si="6"/>
        <v>7342</v>
      </c>
      <c r="AN14" s="212">
        <f t="shared" si="7"/>
        <v>7342</v>
      </c>
      <c r="AO14" s="213">
        <f t="shared" si="8"/>
        <v>1</v>
      </c>
    </row>
    <row r="15" spans="1:41" x14ac:dyDescent="0.2">
      <c r="A15" s="103">
        <v>89</v>
      </c>
      <c r="B15" s="104">
        <v>0.375</v>
      </c>
      <c r="C15" s="105">
        <v>2013</v>
      </c>
      <c r="D15" s="105">
        <v>7</v>
      </c>
      <c r="E15" s="105">
        <v>13</v>
      </c>
      <c r="F15" s="106">
        <v>226888</v>
      </c>
      <c r="G15" s="105">
        <v>0</v>
      </c>
      <c r="H15" s="106">
        <v>243745</v>
      </c>
      <c r="I15" s="105">
        <v>0</v>
      </c>
      <c r="J15" s="105">
        <v>4</v>
      </c>
      <c r="K15" s="105">
        <v>0</v>
      </c>
      <c r="L15" s="107">
        <v>309.61869999999999</v>
      </c>
      <c r="M15" s="106">
        <v>19.3</v>
      </c>
      <c r="N15" s="108">
        <v>0</v>
      </c>
      <c r="O15" s="109">
        <v>5759</v>
      </c>
      <c r="P15" s="94">
        <f t="shared" si="0"/>
        <v>5759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5759</v>
      </c>
      <c r="W15" s="116">
        <f t="shared" si="10"/>
        <v>203377.18453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226888</v>
      </c>
      <c r="AF15" s="103"/>
      <c r="AG15" s="207"/>
      <c r="AH15" s="208"/>
      <c r="AI15" s="209">
        <f t="shared" si="4"/>
        <v>226888</v>
      </c>
      <c r="AJ15" s="210">
        <f t="shared" si="5"/>
        <v>226888</v>
      </c>
      <c r="AL15" s="203">
        <f t="shared" si="6"/>
        <v>0</v>
      </c>
      <c r="AM15" s="211">
        <f t="shared" si="6"/>
        <v>5759</v>
      </c>
      <c r="AN15" s="212">
        <f t="shared" si="7"/>
        <v>5759</v>
      </c>
      <c r="AO15" s="213">
        <f t="shared" si="8"/>
        <v>1</v>
      </c>
    </row>
    <row r="16" spans="1:41" x14ac:dyDescent="0.2">
      <c r="A16" s="103">
        <v>89</v>
      </c>
      <c r="B16" s="104">
        <v>0.375</v>
      </c>
      <c r="C16" s="105">
        <v>2013</v>
      </c>
      <c r="D16" s="105">
        <v>7</v>
      </c>
      <c r="E16" s="105">
        <v>14</v>
      </c>
      <c r="F16" s="106">
        <v>232647</v>
      </c>
      <c r="G16" s="105">
        <v>0</v>
      </c>
      <c r="H16" s="106">
        <v>243996</v>
      </c>
      <c r="I16" s="105">
        <v>0</v>
      </c>
      <c r="J16" s="105">
        <v>4</v>
      </c>
      <c r="K16" s="105">
        <v>0</v>
      </c>
      <c r="L16" s="107">
        <v>315.6669</v>
      </c>
      <c r="M16" s="106">
        <v>18.5</v>
      </c>
      <c r="N16" s="108">
        <v>0</v>
      </c>
      <c r="O16" s="109">
        <v>4577</v>
      </c>
      <c r="P16" s="94">
        <f t="shared" si="0"/>
        <v>4577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4577</v>
      </c>
      <c r="W16" s="116">
        <f t="shared" si="10"/>
        <v>161635.24458999999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232647</v>
      </c>
      <c r="AF16" s="103"/>
      <c r="AG16" s="207"/>
      <c r="AH16" s="208"/>
      <c r="AI16" s="209">
        <f t="shared" si="4"/>
        <v>232647</v>
      </c>
      <c r="AJ16" s="210">
        <f t="shared" si="5"/>
        <v>232647</v>
      </c>
      <c r="AL16" s="203">
        <f t="shared" si="6"/>
        <v>0</v>
      </c>
      <c r="AM16" s="211">
        <f t="shared" si="6"/>
        <v>4577</v>
      </c>
      <c r="AN16" s="212">
        <f t="shared" si="7"/>
        <v>4577</v>
      </c>
      <c r="AO16" s="213">
        <f t="shared" si="8"/>
        <v>1</v>
      </c>
    </row>
    <row r="17" spans="1:41" x14ac:dyDescent="0.2">
      <c r="A17" s="103">
        <v>89</v>
      </c>
      <c r="B17" s="104">
        <v>0.375</v>
      </c>
      <c r="C17" s="105">
        <v>2013</v>
      </c>
      <c r="D17" s="105">
        <v>7</v>
      </c>
      <c r="E17" s="105">
        <v>15</v>
      </c>
      <c r="F17" s="106">
        <v>237224</v>
      </c>
      <c r="G17" s="105">
        <v>0</v>
      </c>
      <c r="H17" s="106">
        <v>244192</v>
      </c>
      <c r="I17" s="105">
        <v>0</v>
      </c>
      <c r="J17" s="105">
        <v>4</v>
      </c>
      <c r="K17" s="105">
        <v>0</v>
      </c>
      <c r="L17" s="107">
        <v>317.6739</v>
      </c>
      <c r="M17" s="106">
        <v>18.5</v>
      </c>
      <c r="N17" s="108">
        <v>0</v>
      </c>
      <c r="O17" s="109">
        <v>8471</v>
      </c>
      <c r="P17" s="94">
        <f t="shared" si="0"/>
        <v>8471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8471</v>
      </c>
      <c r="W17" s="116">
        <f t="shared" si="10"/>
        <v>299150.56956999999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237224</v>
      </c>
      <c r="AF17" s="103"/>
      <c r="AG17" s="207"/>
      <c r="AH17" s="208"/>
      <c r="AI17" s="209">
        <f t="shared" si="4"/>
        <v>237224</v>
      </c>
      <c r="AJ17" s="210">
        <f t="shared" si="5"/>
        <v>237224</v>
      </c>
      <c r="AL17" s="203">
        <f t="shared" si="6"/>
        <v>0</v>
      </c>
      <c r="AM17" s="211">
        <f t="shared" si="6"/>
        <v>8471</v>
      </c>
      <c r="AN17" s="212">
        <f t="shared" si="7"/>
        <v>8471</v>
      </c>
      <c r="AO17" s="213">
        <f t="shared" si="8"/>
        <v>1</v>
      </c>
    </row>
    <row r="18" spans="1:41" x14ac:dyDescent="0.2">
      <c r="A18" s="103">
        <v>89</v>
      </c>
      <c r="B18" s="104">
        <v>0.375</v>
      </c>
      <c r="C18" s="105">
        <v>2013</v>
      </c>
      <c r="D18" s="105">
        <v>7</v>
      </c>
      <c r="E18" s="105">
        <v>16</v>
      </c>
      <c r="F18" s="106">
        <v>245695</v>
      </c>
      <c r="G18" s="105">
        <v>0</v>
      </c>
      <c r="H18" s="106">
        <v>244567</v>
      </c>
      <c r="I18" s="105">
        <v>0</v>
      </c>
      <c r="J18" s="105">
        <v>4</v>
      </c>
      <c r="K18" s="105">
        <v>0</v>
      </c>
      <c r="L18" s="107">
        <v>307.35730000000001</v>
      </c>
      <c r="M18" s="106">
        <v>19.2</v>
      </c>
      <c r="N18" s="108">
        <v>0</v>
      </c>
      <c r="O18" s="109">
        <v>7035</v>
      </c>
      <c r="P18" s="94">
        <f t="shared" si="0"/>
        <v>7035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7035</v>
      </c>
      <c r="W18" s="116">
        <f t="shared" si="10"/>
        <v>248438.70345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245695</v>
      </c>
      <c r="AF18" s="103"/>
      <c r="AG18" s="207"/>
      <c r="AH18" s="208"/>
      <c r="AI18" s="209">
        <f t="shared" si="4"/>
        <v>245695</v>
      </c>
      <c r="AJ18" s="210">
        <f t="shared" si="5"/>
        <v>245695</v>
      </c>
      <c r="AL18" s="203">
        <f t="shared" si="6"/>
        <v>0</v>
      </c>
      <c r="AM18" s="211">
        <f t="shared" si="6"/>
        <v>7035</v>
      </c>
      <c r="AN18" s="212">
        <f t="shared" si="7"/>
        <v>7035</v>
      </c>
      <c r="AO18" s="213">
        <f t="shared" si="8"/>
        <v>1</v>
      </c>
    </row>
    <row r="19" spans="1:41" x14ac:dyDescent="0.2">
      <c r="A19" s="103">
        <v>89</v>
      </c>
      <c r="B19" s="104">
        <v>0.375</v>
      </c>
      <c r="C19" s="105">
        <v>2013</v>
      </c>
      <c r="D19" s="105">
        <v>7</v>
      </c>
      <c r="E19" s="105">
        <v>17</v>
      </c>
      <c r="F19" s="106">
        <v>252730</v>
      </c>
      <c r="G19" s="105">
        <v>0</v>
      </c>
      <c r="H19" s="106">
        <v>244879</v>
      </c>
      <c r="I19" s="105">
        <v>0</v>
      </c>
      <c r="J19" s="105">
        <v>4</v>
      </c>
      <c r="K19" s="105">
        <v>0</v>
      </c>
      <c r="L19" s="107">
        <v>307.13760000000002</v>
      </c>
      <c r="M19" s="106">
        <v>19.7</v>
      </c>
      <c r="N19" s="108">
        <v>0</v>
      </c>
      <c r="O19" s="109">
        <v>5569</v>
      </c>
      <c r="P19" s="94">
        <f t="shared" si="0"/>
        <v>5569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5569</v>
      </c>
      <c r="W19" s="116">
        <f t="shared" si="10"/>
        <v>196667.39723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252730</v>
      </c>
      <c r="AF19" s="103"/>
      <c r="AG19" s="207"/>
      <c r="AH19" s="208"/>
      <c r="AI19" s="209">
        <f t="shared" si="4"/>
        <v>252730</v>
      </c>
      <c r="AJ19" s="210">
        <f t="shared" si="5"/>
        <v>252730</v>
      </c>
      <c r="AL19" s="203">
        <f t="shared" si="6"/>
        <v>258332</v>
      </c>
      <c r="AM19" s="211">
        <f t="shared" si="6"/>
        <v>5569</v>
      </c>
      <c r="AN19" s="212">
        <f t="shared" si="7"/>
        <v>-252763</v>
      </c>
      <c r="AO19" s="213">
        <f t="shared" si="8"/>
        <v>-45.387502244568147</v>
      </c>
    </row>
    <row r="20" spans="1:41" x14ac:dyDescent="0.2">
      <c r="A20" s="103">
        <v>89</v>
      </c>
      <c r="B20" s="104">
        <v>0.375</v>
      </c>
      <c r="C20" s="105">
        <v>2013</v>
      </c>
      <c r="D20" s="105">
        <v>7</v>
      </c>
      <c r="E20" s="105">
        <v>18</v>
      </c>
      <c r="F20" s="106">
        <v>258299</v>
      </c>
      <c r="G20" s="105">
        <v>0</v>
      </c>
      <c r="H20" s="106">
        <v>245126</v>
      </c>
      <c r="I20" s="105">
        <v>0</v>
      </c>
      <c r="J20" s="105">
        <v>4</v>
      </c>
      <c r="K20" s="105">
        <v>0</v>
      </c>
      <c r="L20" s="107">
        <v>307.92090000000002</v>
      </c>
      <c r="M20" s="106">
        <v>18.899999999999999</v>
      </c>
      <c r="N20" s="108">
        <v>0</v>
      </c>
      <c r="O20" s="109">
        <v>6723</v>
      </c>
      <c r="P20" s="94">
        <f t="shared" si="0"/>
        <v>6723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6723</v>
      </c>
      <c r="W20" s="116">
        <f t="shared" si="10"/>
        <v>237420.52640999999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258299</v>
      </c>
      <c r="AF20" s="103">
        <v>89</v>
      </c>
      <c r="AG20" s="207">
        <v>18</v>
      </c>
      <c r="AH20" s="208">
        <v>258332</v>
      </c>
      <c r="AI20" s="209">
        <f t="shared" si="4"/>
        <v>258299</v>
      </c>
      <c r="AJ20" s="210">
        <f t="shared" si="5"/>
        <v>-33</v>
      </c>
      <c r="AL20" s="203">
        <f t="shared" si="6"/>
        <v>-258332</v>
      </c>
      <c r="AM20" s="211">
        <f t="shared" si="6"/>
        <v>6723</v>
      </c>
      <c r="AN20" s="212">
        <f t="shared" si="7"/>
        <v>265055</v>
      </c>
      <c r="AO20" s="213">
        <f t="shared" si="8"/>
        <v>39.425107838762457</v>
      </c>
    </row>
    <row r="21" spans="1:41" x14ac:dyDescent="0.2">
      <c r="A21" s="103">
        <v>89</v>
      </c>
      <c r="B21" s="104">
        <v>0.375</v>
      </c>
      <c r="C21" s="105">
        <v>2013</v>
      </c>
      <c r="D21" s="105">
        <v>7</v>
      </c>
      <c r="E21" s="105">
        <v>19</v>
      </c>
      <c r="F21" s="106">
        <v>265022</v>
      </c>
      <c r="G21" s="105">
        <v>0</v>
      </c>
      <c r="H21" s="106">
        <v>245425</v>
      </c>
      <c r="I21" s="105">
        <v>0</v>
      </c>
      <c r="J21" s="105">
        <v>4</v>
      </c>
      <c r="K21" s="105">
        <v>0</v>
      </c>
      <c r="L21" s="107">
        <v>307.32799999999997</v>
      </c>
      <c r="M21" s="106">
        <v>19.399999999999999</v>
      </c>
      <c r="N21" s="108">
        <v>0</v>
      </c>
      <c r="O21" s="109">
        <v>8191</v>
      </c>
      <c r="P21" s="94">
        <f t="shared" si="0"/>
        <v>8191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8191</v>
      </c>
      <c r="W21" s="116">
        <f t="shared" si="10"/>
        <v>289262.46197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265022</v>
      </c>
      <c r="AF21" s="103"/>
      <c r="AG21" s="207"/>
      <c r="AH21" s="208"/>
      <c r="AI21" s="209">
        <f t="shared" si="4"/>
        <v>265022</v>
      </c>
      <c r="AJ21" s="210">
        <f t="shared" si="5"/>
        <v>265022</v>
      </c>
      <c r="AL21" s="203">
        <f t="shared" si="6"/>
        <v>0</v>
      </c>
      <c r="AM21" s="211">
        <f t="shared" si="6"/>
        <v>8191</v>
      </c>
      <c r="AN21" s="212">
        <f t="shared" si="7"/>
        <v>8191</v>
      </c>
      <c r="AO21" s="213">
        <f t="shared" si="8"/>
        <v>1</v>
      </c>
    </row>
    <row r="22" spans="1:41" x14ac:dyDescent="0.2">
      <c r="A22" s="103">
        <v>89</v>
      </c>
      <c r="B22" s="104">
        <v>0.375</v>
      </c>
      <c r="C22" s="105">
        <v>2013</v>
      </c>
      <c r="D22" s="105">
        <v>7</v>
      </c>
      <c r="E22" s="105">
        <v>20</v>
      </c>
      <c r="F22" s="106">
        <v>273213</v>
      </c>
      <c r="G22" s="105">
        <v>0</v>
      </c>
      <c r="H22" s="106">
        <v>245788</v>
      </c>
      <c r="I22" s="105">
        <v>0</v>
      </c>
      <c r="J22" s="105">
        <v>4</v>
      </c>
      <c r="K22" s="105">
        <v>0</v>
      </c>
      <c r="L22" s="107">
        <v>307.54289999999997</v>
      </c>
      <c r="M22" s="106">
        <v>19.600000000000001</v>
      </c>
      <c r="N22" s="108">
        <v>0</v>
      </c>
      <c r="O22" s="109">
        <v>4894</v>
      </c>
      <c r="P22" s="94">
        <f t="shared" si="0"/>
        <v>4894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4894</v>
      </c>
      <c r="W22" s="116">
        <f t="shared" si="10"/>
        <v>172829.99497999999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273213</v>
      </c>
      <c r="AF22" s="103"/>
      <c r="AG22" s="207"/>
      <c r="AH22" s="208"/>
      <c r="AI22" s="209">
        <f t="shared" si="4"/>
        <v>273213</v>
      </c>
      <c r="AJ22" s="210">
        <f t="shared" si="5"/>
        <v>273213</v>
      </c>
      <c r="AL22" s="203">
        <f t="shared" si="6"/>
        <v>278165</v>
      </c>
      <c r="AM22" s="211">
        <f t="shared" si="6"/>
        <v>4894</v>
      </c>
      <c r="AN22" s="212">
        <f t="shared" si="7"/>
        <v>-273271</v>
      </c>
      <c r="AO22" s="213">
        <f t="shared" si="8"/>
        <v>-55.837964854924394</v>
      </c>
    </row>
    <row r="23" spans="1:41" x14ac:dyDescent="0.2">
      <c r="A23" s="103">
        <v>89</v>
      </c>
      <c r="B23" s="104">
        <v>0.375</v>
      </c>
      <c r="C23" s="105">
        <v>2013</v>
      </c>
      <c r="D23" s="105">
        <v>7</v>
      </c>
      <c r="E23" s="105">
        <v>21</v>
      </c>
      <c r="F23" s="106">
        <v>278107</v>
      </c>
      <c r="G23" s="105">
        <v>0</v>
      </c>
      <c r="H23" s="106">
        <v>246002</v>
      </c>
      <c r="I23" s="105">
        <v>0</v>
      </c>
      <c r="J23" s="105">
        <v>4</v>
      </c>
      <c r="K23" s="105">
        <v>0</v>
      </c>
      <c r="L23" s="107">
        <v>315.7996</v>
      </c>
      <c r="M23" s="106">
        <v>19.399999999999999</v>
      </c>
      <c r="N23" s="108">
        <v>0</v>
      </c>
      <c r="O23" s="109">
        <v>3866</v>
      </c>
      <c r="P23" s="94">
        <f t="shared" si="0"/>
        <v>3866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3866</v>
      </c>
      <c r="W23" s="116">
        <f t="shared" si="10"/>
        <v>136526.51422000001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278107</v>
      </c>
      <c r="AF23" s="103">
        <v>89</v>
      </c>
      <c r="AG23" s="207">
        <v>21</v>
      </c>
      <c r="AH23" s="208">
        <v>278165</v>
      </c>
      <c r="AI23" s="209">
        <f t="shared" si="4"/>
        <v>278107</v>
      </c>
      <c r="AJ23" s="210">
        <f t="shared" si="5"/>
        <v>-58</v>
      </c>
      <c r="AL23" s="203">
        <f t="shared" si="6"/>
        <v>-278165</v>
      </c>
      <c r="AM23" s="211">
        <f t="shared" si="6"/>
        <v>3866</v>
      </c>
      <c r="AN23" s="212">
        <f t="shared" si="7"/>
        <v>282031</v>
      </c>
      <c r="AO23" s="213">
        <f t="shared" si="8"/>
        <v>72.951629591308844</v>
      </c>
    </row>
    <row r="24" spans="1:41" x14ac:dyDescent="0.2">
      <c r="A24" s="103">
        <v>89</v>
      </c>
      <c r="B24" s="104">
        <v>0.375</v>
      </c>
      <c r="C24" s="105">
        <v>2013</v>
      </c>
      <c r="D24" s="105">
        <v>7</v>
      </c>
      <c r="E24" s="105">
        <v>22</v>
      </c>
      <c r="F24" s="106">
        <v>281973</v>
      </c>
      <c r="G24" s="105">
        <v>0</v>
      </c>
      <c r="H24" s="106">
        <v>246168</v>
      </c>
      <c r="I24" s="105">
        <v>0</v>
      </c>
      <c r="J24" s="105">
        <v>4</v>
      </c>
      <c r="K24" s="105">
        <v>0</v>
      </c>
      <c r="L24" s="107">
        <v>317.3698</v>
      </c>
      <c r="M24" s="106">
        <v>19.600000000000001</v>
      </c>
      <c r="N24" s="108">
        <v>0</v>
      </c>
      <c r="O24" s="109">
        <v>6793</v>
      </c>
      <c r="P24" s="94">
        <f t="shared" si="0"/>
        <v>6793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6793</v>
      </c>
      <c r="W24" s="116">
        <f t="shared" si="10"/>
        <v>239892.55330999999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281973</v>
      </c>
      <c r="AF24" s="103"/>
      <c r="AG24" s="207"/>
      <c r="AH24" s="208"/>
      <c r="AI24" s="209">
        <f t="shared" si="4"/>
        <v>281973</v>
      </c>
      <c r="AJ24" s="210">
        <f t="shared" si="5"/>
        <v>281973</v>
      </c>
      <c r="AL24" s="203">
        <f t="shared" si="6"/>
        <v>0</v>
      </c>
      <c r="AM24" s="211">
        <f t="shared" si="6"/>
        <v>6793</v>
      </c>
      <c r="AN24" s="212">
        <f t="shared" si="7"/>
        <v>6793</v>
      </c>
      <c r="AO24" s="213">
        <f t="shared" si="8"/>
        <v>1</v>
      </c>
    </row>
    <row r="25" spans="1:41" x14ac:dyDescent="0.2">
      <c r="A25" s="103">
        <v>89</v>
      </c>
      <c r="B25" s="104">
        <v>0.375</v>
      </c>
      <c r="C25" s="105">
        <v>2013</v>
      </c>
      <c r="D25" s="105">
        <v>7</v>
      </c>
      <c r="E25" s="105">
        <v>23</v>
      </c>
      <c r="F25" s="106">
        <v>288766</v>
      </c>
      <c r="G25" s="105">
        <v>0</v>
      </c>
      <c r="H25" s="106">
        <v>246468</v>
      </c>
      <c r="I25" s="105">
        <v>0</v>
      </c>
      <c r="J25" s="105">
        <v>4</v>
      </c>
      <c r="K25" s="105">
        <v>0</v>
      </c>
      <c r="L25" s="107">
        <v>309.08969999999999</v>
      </c>
      <c r="M25" s="106">
        <v>19.399999999999999</v>
      </c>
      <c r="N25" s="108">
        <v>0</v>
      </c>
      <c r="O25" s="109">
        <v>0</v>
      </c>
      <c r="P25" s="94">
        <f t="shared" si="0"/>
        <v>-288766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288766</v>
      </c>
      <c r="AF25" s="103"/>
      <c r="AG25" s="207"/>
      <c r="AH25" s="208"/>
      <c r="AI25" s="209">
        <f t="shared" si="4"/>
        <v>288766</v>
      </c>
      <c r="AJ25" s="210">
        <f t="shared" si="5"/>
        <v>288766</v>
      </c>
      <c r="AL25" s="203">
        <f t="shared" si="6"/>
        <v>0</v>
      </c>
      <c r="AM25" s="211">
        <f t="shared" si="6"/>
        <v>-288766</v>
      </c>
      <c r="AN25" s="212">
        <f t="shared" si="7"/>
        <v>-288766</v>
      </c>
      <c r="AO25" s="213">
        <f t="shared" si="8"/>
        <v>1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301491</v>
      </c>
      <c r="AM26" s="211">
        <f t="shared" si="6"/>
        <v>0</v>
      </c>
      <c r="AN26" s="212">
        <f t="shared" si="7"/>
        <v>-301491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89</v>
      </c>
      <c r="AG27" s="207">
        <v>25</v>
      </c>
      <c r="AH27" s="208">
        <v>301491</v>
      </c>
      <c r="AI27" s="209">
        <f t="shared" si="4"/>
        <v>0</v>
      </c>
      <c r="AJ27" s="210">
        <f t="shared" si="5"/>
        <v>-301491</v>
      </c>
      <c r="AL27" s="203">
        <f t="shared" si="6"/>
        <v>-301491</v>
      </c>
      <c r="AM27" s="211">
        <f t="shared" si="6"/>
        <v>0</v>
      </c>
      <c r="AN27" s="212">
        <f t="shared" si="7"/>
        <v>301491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318.14859999999999</v>
      </c>
      <c r="M36" s="136">
        <f>MAX(M3:M34)</f>
        <v>20</v>
      </c>
      <c r="N36" s="134" t="s">
        <v>12</v>
      </c>
      <c r="O36" s="136">
        <f>SUM(O3:O33)</f>
        <v>136650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136650</v>
      </c>
      <c r="W36" s="140">
        <f>SUM(W3:W33)</f>
        <v>4825749.6555000003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7</v>
      </c>
      <c r="AJ36" s="223">
        <f>SUM(AJ3:AJ33)</f>
        <v>3452644</v>
      </c>
      <c r="AK36" s="224" t="s">
        <v>52</v>
      </c>
      <c r="AL36" s="225"/>
      <c r="AM36" s="225"/>
      <c r="AN36" s="223">
        <f>SUM(AN3:AN33)</f>
        <v>36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310.89548260869566</v>
      </c>
      <c r="M37" s="144">
        <f>AVERAGE(M3:M34)</f>
        <v>19.186956521739127</v>
      </c>
      <c r="N37" s="134" t="s">
        <v>48</v>
      </c>
      <c r="O37" s="145">
        <f>O36*35.31467</f>
        <v>4825749.6555000003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16</v>
      </c>
      <c r="AN37" s="228">
        <f>IFERROR(AN36/SUM(AM3:AM33),"")</f>
        <v>-2.3666149517473508E-4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306.74079999999998</v>
      </c>
      <c r="M38" s="145">
        <f>MIN(M3:M34)</f>
        <v>18.3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341.98503086956526</v>
      </c>
      <c r="M44" s="152">
        <f>M37*(1+$L$43)</f>
        <v>21.10565217391304</v>
      </c>
    </row>
    <row r="45" spans="1:41" x14ac:dyDescent="0.2">
      <c r="K45" s="151" t="s">
        <v>62</v>
      </c>
      <c r="L45" s="152">
        <f>L37*(1-$L$43)</f>
        <v>279.80593434782611</v>
      </c>
      <c r="M45" s="152">
        <f>M37*(1-$L$43)</f>
        <v>17.268260869565214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335" priority="47" stopIfTrue="1" operator="lessThan">
      <formula>$L$45</formula>
    </cfRule>
    <cfRule type="cellIs" dxfId="334" priority="48" stopIfTrue="1" operator="greaterThan">
      <formula>$L$44</formula>
    </cfRule>
  </conditionalFormatting>
  <conditionalFormatting sqref="M3:M34">
    <cfRule type="cellIs" dxfId="333" priority="45" stopIfTrue="1" operator="lessThan">
      <formula>$M$45</formula>
    </cfRule>
    <cfRule type="cellIs" dxfId="332" priority="46" stopIfTrue="1" operator="greaterThan">
      <formula>$M$44</formula>
    </cfRule>
  </conditionalFormatting>
  <conditionalFormatting sqref="O3:O34">
    <cfRule type="cellIs" dxfId="331" priority="44" stopIfTrue="1" operator="lessThan">
      <formula>0</formula>
    </cfRule>
  </conditionalFormatting>
  <conditionalFormatting sqref="O3:O33">
    <cfRule type="cellIs" dxfId="330" priority="43" stopIfTrue="1" operator="lessThan">
      <formula>0</formula>
    </cfRule>
  </conditionalFormatting>
  <conditionalFormatting sqref="O3">
    <cfRule type="cellIs" dxfId="329" priority="42" stopIfTrue="1" operator="notEqual">
      <formula>$P$3</formula>
    </cfRule>
  </conditionalFormatting>
  <conditionalFormatting sqref="O4">
    <cfRule type="cellIs" dxfId="328" priority="41" stopIfTrue="1" operator="notEqual">
      <formula>P$4</formula>
    </cfRule>
  </conditionalFormatting>
  <conditionalFormatting sqref="O5">
    <cfRule type="cellIs" dxfId="327" priority="40" stopIfTrue="1" operator="notEqual">
      <formula>$P$5</formula>
    </cfRule>
  </conditionalFormatting>
  <conditionalFormatting sqref="O6">
    <cfRule type="cellIs" dxfId="326" priority="39" stopIfTrue="1" operator="notEqual">
      <formula>$P$6</formula>
    </cfRule>
  </conditionalFormatting>
  <conditionalFormatting sqref="O7">
    <cfRule type="cellIs" dxfId="325" priority="38" stopIfTrue="1" operator="notEqual">
      <formula>$P$7</formula>
    </cfRule>
  </conditionalFormatting>
  <conditionalFormatting sqref="O8">
    <cfRule type="cellIs" dxfId="324" priority="37" stopIfTrue="1" operator="notEqual">
      <formula>$P$8</formula>
    </cfRule>
  </conditionalFormatting>
  <conditionalFormatting sqref="O9">
    <cfRule type="cellIs" dxfId="323" priority="36" stopIfTrue="1" operator="notEqual">
      <formula>$P$9</formula>
    </cfRule>
  </conditionalFormatting>
  <conditionalFormatting sqref="O10">
    <cfRule type="cellIs" dxfId="322" priority="34" stopIfTrue="1" operator="notEqual">
      <formula>$P$10</formula>
    </cfRule>
    <cfRule type="cellIs" dxfId="321" priority="35" stopIfTrue="1" operator="greaterThan">
      <formula>$P$10</formula>
    </cfRule>
  </conditionalFormatting>
  <conditionalFormatting sqref="O11">
    <cfRule type="cellIs" dxfId="320" priority="32" stopIfTrue="1" operator="notEqual">
      <formula>$P$11</formula>
    </cfRule>
    <cfRule type="cellIs" dxfId="319" priority="33" stopIfTrue="1" operator="greaterThan">
      <formula>$P$11</formula>
    </cfRule>
  </conditionalFormatting>
  <conditionalFormatting sqref="O12">
    <cfRule type="cellIs" dxfId="318" priority="31" stopIfTrue="1" operator="notEqual">
      <formula>$P$12</formula>
    </cfRule>
  </conditionalFormatting>
  <conditionalFormatting sqref="O14">
    <cfRule type="cellIs" dxfId="317" priority="30" stopIfTrue="1" operator="notEqual">
      <formula>$P$14</formula>
    </cfRule>
  </conditionalFormatting>
  <conditionalFormatting sqref="O15">
    <cfRule type="cellIs" dxfId="316" priority="29" stopIfTrue="1" operator="notEqual">
      <formula>$P$15</formula>
    </cfRule>
  </conditionalFormatting>
  <conditionalFormatting sqref="O16">
    <cfRule type="cellIs" dxfId="315" priority="28" stopIfTrue="1" operator="notEqual">
      <formula>$P$16</formula>
    </cfRule>
  </conditionalFormatting>
  <conditionalFormatting sqref="O17">
    <cfRule type="cellIs" dxfId="314" priority="27" stopIfTrue="1" operator="notEqual">
      <formula>$P$17</formula>
    </cfRule>
  </conditionalFormatting>
  <conditionalFormatting sqref="O18">
    <cfRule type="cellIs" dxfId="313" priority="26" stopIfTrue="1" operator="notEqual">
      <formula>$P$18</formula>
    </cfRule>
  </conditionalFormatting>
  <conditionalFormatting sqref="O19">
    <cfRule type="cellIs" dxfId="312" priority="24" stopIfTrue="1" operator="notEqual">
      <formula>$P$19</formula>
    </cfRule>
    <cfRule type="cellIs" dxfId="311" priority="25" stopIfTrue="1" operator="greaterThan">
      <formula>$P$19</formula>
    </cfRule>
  </conditionalFormatting>
  <conditionalFormatting sqref="O20">
    <cfRule type="cellIs" dxfId="310" priority="22" stopIfTrue="1" operator="notEqual">
      <formula>$P$20</formula>
    </cfRule>
    <cfRule type="cellIs" dxfId="309" priority="23" stopIfTrue="1" operator="greaterThan">
      <formula>$P$20</formula>
    </cfRule>
  </conditionalFormatting>
  <conditionalFormatting sqref="O21">
    <cfRule type="cellIs" dxfId="308" priority="21" stopIfTrue="1" operator="notEqual">
      <formula>$P$21</formula>
    </cfRule>
  </conditionalFormatting>
  <conditionalFormatting sqref="O22">
    <cfRule type="cellIs" dxfId="307" priority="20" stopIfTrue="1" operator="notEqual">
      <formula>$P$22</formula>
    </cfRule>
  </conditionalFormatting>
  <conditionalFormatting sqref="O23">
    <cfRule type="cellIs" dxfId="306" priority="19" stopIfTrue="1" operator="notEqual">
      <formula>$P$23</formula>
    </cfRule>
  </conditionalFormatting>
  <conditionalFormatting sqref="O24">
    <cfRule type="cellIs" dxfId="305" priority="17" stopIfTrue="1" operator="notEqual">
      <formula>$P$24</formula>
    </cfRule>
    <cfRule type="cellIs" dxfId="304" priority="18" stopIfTrue="1" operator="greaterThan">
      <formula>$P$24</formula>
    </cfRule>
  </conditionalFormatting>
  <conditionalFormatting sqref="O25">
    <cfRule type="cellIs" dxfId="303" priority="15" stopIfTrue="1" operator="notEqual">
      <formula>$P$25</formula>
    </cfRule>
    <cfRule type="cellIs" dxfId="302" priority="16" stopIfTrue="1" operator="greaterThan">
      <formula>$P$25</formula>
    </cfRule>
  </conditionalFormatting>
  <conditionalFormatting sqref="O26">
    <cfRule type="cellIs" dxfId="301" priority="14" stopIfTrue="1" operator="notEqual">
      <formula>$P$26</formula>
    </cfRule>
  </conditionalFormatting>
  <conditionalFormatting sqref="O27">
    <cfRule type="cellIs" dxfId="300" priority="13" stopIfTrue="1" operator="notEqual">
      <formula>$P$27</formula>
    </cfRule>
  </conditionalFormatting>
  <conditionalFormatting sqref="O28">
    <cfRule type="cellIs" dxfId="299" priority="12" stopIfTrue="1" operator="notEqual">
      <formula>$P$28</formula>
    </cfRule>
  </conditionalFormatting>
  <conditionalFormatting sqref="O29">
    <cfRule type="cellIs" dxfId="298" priority="11" stopIfTrue="1" operator="notEqual">
      <formula>$P$29</formula>
    </cfRule>
  </conditionalFormatting>
  <conditionalFormatting sqref="O30">
    <cfRule type="cellIs" dxfId="297" priority="10" stopIfTrue="1" operator="notEqual">
      <formula>$P$30</formula>
    </cfRule>
  </conditionalFormatting>
  <conditionalFormatting sqref="O31">
    <cfRule type="cellIs" dxfId="296" priority="8" stopIfTrue="1" operator="notEqual">
      <formula>$P$31</formula>
    </cfRule>
    <cfRule type="cellIs" dxfId="295" priority="9" stopIfTrue="1" operator="greaterThan">
      <formula>$P$31</formula>
    </cfRule>
  </conditionalFormatting>
  <conditionalFormatting sqref="O32">
    <cfRule type="cellIs" dxfId="294" priority="6" stopIfTrue="1" operator="notEqual">
      <formula>$P$32</formula>
    </cfRule>
    <cfRule type="cellIs" dxfId="293" priority="7" stopIfTrue="1" operator="greaterThan">
      <formula>$P$32</formula>
    </cfRule>
  </conditionalFormatting>
  <conditionalFormatting sqref="O33">
    <cfRule type="cellIs" dxfId="292" priority="5" stopIfTrue="1" operator="notEqual">
      <formula>$P$33</formula>
    </cfRule>
  </conditionalFormatting>
  <conditionalFormatting sqref="O13">
    <cfRule type="cellIs" dxfId="291" priority="4" stopIfTrue="1" operator="notEqual">
      <formula>$P$13</formula>
    </cfRule>
  </conditionalFormatting>
  <conditionalFormatting sqref="AG3:AG34">
    <cfRule type="cellIs" dxfId="290" priority="3" stopIfTrue="1" operator="notEqual">
      <formula>E3</formula>
    </cfRule>
  </conditionalFormatting>
  <conditionalFormatting sqref="AH3:AH34">
    <cfRule type="cellIs" dxfId="289" priority="2" stopIfTrue="1" operator="notBetween">
      <formula>AI3+$AG$40</formula>
      <formula>AI3-$AG$40</formula>
    </cfRule>
  </conditionalFormatting>
  <conditionalFormatting sqref="AL3:AL33">
    <cfRule type="cellIs" dxfId="28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87</v>
      </c>
      <c r="B3" s="88">
        <v>0.375</v>
      </c>
      <c r="C3" s="89">
        <v>2013</v>
      </c>
      <c r="D3" s="89">
        <v>7</v>
      </c>
      <c r="E3" s="89">
        <v>1</v>
      </c>
      <c r="F3" s="90">
        <v>58748</v>
      </c>
      <c r="G3" s="89">
        <v>0</v>
      </c>
      <c r="H3" s="90">
        <v>55008</v>
      </c>
      <c r="I3" s="89">
        <v>0</v>
      </c>
      <c r="J3" s="89">
        <v>0</v>
      </c>
      <c r="K3" s="89">
        <v>0</v>
      </c>
      <c r="L3" s="91">
        <v>90.197100000000006</v>
      </c>
      <c r="M3" s="90">
        <v>17.399999999999999</v>
      </c>
      <c r="N3" s="92">
        <v>0</v>
      </c>
      <c r="O3" s="93">
        <v>85</v>
      </c>
      <c r="P3" s="94">
        <f>F4-F3</f>
        <v>85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85</v>
      </c>
      <c r="W3" s="99">
        <f>V3*35.31467</f>
        <v>3001.7469499999997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58748</v>
      </c>
      <c r="AF3" s="87">
        <v>87</v>
      </c>
      <c r="AG3" s="92">
        <v>1</v>
      </c>
      <c r="AH3" s="200">
        <v>58747</v>
      </c>
      <c r="AI3" s="201">
        <f>IFERROR(AE3*1,0)</f>
        <v>58748</v>
      </c>
      <c r="AJ3" s="202">
        <f>(AI3-AH3)</f>
        <v>1</v>
      </c>
      <c r="AL3" s="203">
        <f>AH4-AH3</f>
        <v>-58747</v>
      </c>
      <c r="AM3" s="204">
        <f>AI4-AI3</f>
        <v>85</v>
      </c>
      <c r="AN3" s="205">
        <f>(AM3-AL3)</f>
        <v>58832</v>
      </c>
      <c r="AO3" s="206">
        <f>IFERROR(AN3/AM3,"")</f>
        <v>692.14117647058822</v>
      </c>
    </row>
    <row r="4" spans="1:41" x14ac:dyDescent="0.2">
      <c r="A4" s="103">
        <v>87</v>
      </c>
      <c r="B4" s="104">
        <v>0.375</v>
      </c>
      <c r="C4" s="105">
        <v>2013</v>
      </c>
      <c r="D4" s="105">
        <v>7</v>
      </c>
      <c r="E4" s="105">
        <v>2</v>
      </c>
      <c r="F4" s="106">
        <v>58833</v>
      </c>
      <c r="G4" s="105">
        <v>0</v>
      </c>
      <c r="H4" s="106">
        <v>55020</v>
      </c>
      <c r="I4" s="105">
        <v>0</v>
      </c>
      <c r="J4" s="105">
        <v>0</v>
      </c>
      <c r="K4" s="105">
        <v>0</v>
      </c>
      <c r="L4" s="107">
        <v>89.255399999999995</v>
      </c>
      <c r="M4" s="106">
        <v>17.600000000000001</v>
      </c>
      <c r="N4" s="108">
        <v>0</v>
      </c>
      <c r="O4" s="109">
        <v>0</v>
      </c>
      <c r="P4" s="94">
        <f t="shared" ref="P4:P33" si="0">F5-F4</f>
        <v>0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0</v>
      </c>
      <c r="W4" s="113">
        <f>V4*35.31467</f>
        <v>0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58833</v>
      </c>
      <c r="AF4" s="103"/>
      <c r="AG4" s="207"/>
      <c r="AH4" s="208"/>
      <c r="AI4" s="209">
        <f t="shared" ref="AI4:AI34" si="4">IFERROR(AE4*1,0)</f>
        <v>58833</v>
      </c>
      <c r="AJ4" s="210">
        <f t="shared" ref="AJ4:AJ34" si="5">(AI4-AH4)</f>
        <v>58833</v>
      </c>
      <c r="AL4" s="203">
        <f t="shared" ref="AL4:AM33" si="6">AH5-AH4</f>
        <v>0</v>
      </c>
      <c r="AM4" s="211">
        <f t="shared" si="6"/>
        <v>0</v>
      </c>
      <c r="AN4" s="212">
        <f t="shared" ref="AN4:AN33" si="7">(AM4-AL4)</f>
        <v>0</v>
      </c>
      <c r="AO4" s="213" t="str">
        <f t="shared" ref="AO4:AO33" si="8">IFERROR(AN4/AM4,"")</f>
        <v/>
      </c>
    </row>
    <row r="5" spans="1:41" x14ac:dyDescent="0.2">
      <c r="A5" s="103">
        <v>87</v>
      </c>
      <c r="B5" s="104">
        <v>0.375</v>
      </c>
      <c r="C5" s="105">
        <v>2013</v>
      </c>
      <c r="D5" s="105">
        <v>7</v>
      </c>
      <c r="E5" s="105">
        <v>3</v>
      </c>
      <c r="F5" s="106">
        <v>58833</v>
      </c>
      <c r="G5" s="105">
        <v>0</v>
      </c>
      <c r="H5" s="106">
        <v>55020</v>
      </c>
      <c r="I5" s="105">
        <v>0</v>
      </c>
      <c r="J5" s="105">
        <v>0</v>
      </c>
      <c r="K5" s="105">
        <v>0</v>
      </c>
      <c r="L5" s="107">
        <v>89.264300000000006</v>
      </c>
      <c r="M5" s="106">
        <v>18.5</v>
      </c>
      <c r="N5" s="108">
        <v>0</v>
      </c>
      <c r="O5" s="109">
        <v>0</v>
      </c>
      <c r="P5" s="94">
        <f t="shared" si="0"/>
        <v>0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0</v>
      </c>
      <c r="W5" s="113">
        <f t="shared" ref="W5:W33" si="10">V5*35.31467</f>
        <v>0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58833</v>
      </c>
      <c r="AF5" s="103"/>
      <c r="AG5" s="207"/>
      <c r="AH5" s="208"/>
      <c r="AI5" s="209">
        <f t="shared" si="4"/>
        <v>58833</v>
      </c>
      <c r="AJ5" s="210">
        <f t="shared" si="5"/>
        <v>58833</v>
      </c>
      <c r="AL5" s="203">
        <f t="shared" si="6"/>
        <v>0</v>
      </c>
      <c r="AM5" s="211">
        <f t="shared" si="6"/>
        <v>0</v>
      </c>
      <c r="AN5" s="212">
        <f t="shared" si="7"/>
        <v>0</v>
      </c>
      <c r="AO5" s="213" t="str">
        <f t="shared" si="8"/>
        <v/>
      </c>
    </row>
    <row r="6" spans="1:41" x14ac:dyDescent="0.2">
      <c r="A6" s="103">
        <v>87</v>
      </c>
      <c r="B6" s="104">
        <v>0.375</v>
      </c>
      <c r="C6" s="105">
        <v>2013</v>
      </c>
      <c r="D6" s="105">
        <v>7</v>
      </c>
      <c r="E6" s="105">
        <v>4</v>
      </c>
      <c r="F6" s="106">
        <v>58833</v>
      </c>
      <c r="G6" s="105">
        <v>0</v>
      </c>
      <c r="H6" s="106">
        <v>55020</v>
      </c>
      <c r="I6" s="105">
        <v>0</v>
      </c>
      <c r="J6" s="105">
        <v>0</v>
      </c>
      <c r="K6" s="105">
        <v>0</v>
      </c>
      <c r="L6" s="107">
        <v>89.226100000000002</v>
      </c>
      <c r="M6" s="106">
        <v>17.899999999999999</v>
      </c>
      <c r="N6" s="108">
        <v>0</v>
      </c>
      <c r="O6" s="109">
        <v>9</v>
      </c>
      <c r="P6" s="94">
        <f t="shared" si="0"/>
        <v>9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9</v>
      </c>
      <c r="W6" s="113">
        <f t="shared" si="10"/>
        <v>317.83202999999997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58833</v>
      </c>
      <c r="AF6" s="103"/>
      <c r="AG6" s="207"/>
      <c r="AH6" s="208"/>
      <c r="AI6" s="209">
        <f t="shared" si="4"/>
        <v>58833</v>
      </c>
      <c r="AJ6" s="210">
        <f t="shared" si="5"/>
        <v>58833</v>
      </c>
      <c r="AL6" s="203">
        <f t="shared" si="6"/>
        <v>0</v>
      </c>
      <c r="AM6" s="211">
        <f t="shared" si="6"/>
        <v>9</v>
      </c>
      <c r="AN6" s="212">
        <f t="shared" si="7"/>
        <v>9</v>
      </c>
      <c r="AO6" s="213">
        <f t="shared" si="8"/>
        <v>1</v>
      </c>
    </row>
    <row r="7" spans="1:41" x14ac:dyDescent="0.2">
      <c r="A7" s="103">
        <v>87</v>
      </c>
      <c r="B7" s="104">
        <v>0.375</v>
      </c>
      <c r="C7" s="105">
        <v>2013</v>
      </c>
      <c r="D7" s="105">
        <v>7</v>
      </c>
      <c r="E7" s="105">
        <v>5</v>
      </c>
      <c r="F7" s="106">
        <v>58842</v>
      </c>
      <c r="G7" s="105">
        <v>0</v>
      </c>
      <c r="H7" s="106">
        <v>55021</v>
      </c>
      <c r="I7" s="105">
        <v>0</v>
      </c>
      <c r="J7" s="105">
        <v>0</v>
      </c>
      <c r="K7" s="105">
        <v>0</v>
      </c>
      <c r="L7" s="107">
        <v>89.279899999999998</v>
      </c>
      <c r="M7" s="106">
        <v>17.600000000000001</v>
      </c>
      <c r="N7" s="108">
        <v>0</v>
      </c>
      <c r="O7" s="109">
        <v>86</v>
      </c>
      <c r="P7" s="94">
        <f t="shared" si="0"/>
        <v>86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86</v>
      </c>
      <c r="W7" s="113">
        <f t="shared" si="10"/>
        <v>3037.0616199999999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58842</v>
      </c>
      <c r="AF7" s="103"/>
      <c r="AG7" s="207"/>
      <c r="AH7" s="208"/>
      <c r="AI7" s="209">
        <f t="shared" si="4"/>
        <v>58842</v>
      </c>
      <c r="AJ7" s="210">
        <f t="shared" si="5"/>
        <v>58842</v>
      </c>
      <c r="AL7" s="203">
        <f t="shared" si="6"/>
        <v>0</v>
      </c>
      <c r="AM7" s="211">
        <f t="shared" si="6"/>
        <v>86</v>
      </c>
      <c r="AN7" s="212">
        <f t="shared" si="7"/>
        <v>86</v>
      </c>
      <c r="AO7" s="213">
        <f t="shared" si="8"/>
        <v>1</v>
      </c>
    </row>
    <row r="8" spans="1:41" x14ac:dyDescent="0.2">
      <c r="A8" s="103">
        <v>87</v>
      </c>
      <c r="B8" s="104">
        <v>0.375</v>
      </c>
      <c r="C8" s="105">
        <v>2013</v>
      </c>
      <c r="D8" s="105">
        <v>7</v>
      </c>
      <c r="E8" s="105">
        <v>6</v>
      </c>
      <c r="F8" s="106">
        <v>58928</v>
      </c>
      <c r="G8" s="105">
        <v>0</v>
      </c>
      <c r="H8" s="106">
        <v>55033</v>
      </c>
      <c r="I8" s="105">
        <v>0</v>
      </c>
      <c r="J8" s="105">
        <v>0</v>
      </c>
      <c r="K8" s="105">
        <v>0</v>
      </c>
      <c r="L8" s="107">
        <v>89.794499999999999</v>
      </c>
      <c r="M8" s="106">
        <v>15.6</v>
      </c>
      <c r="N8" s="108">
        <v>0</v>
      </c>
      <c r="O8" s="109">
        <v>17</v>
      </c>
      <c r="P8" s="94">
        <f t="shared" si="0"/>
        <v>17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17</v>
      </c>
      <c r="W8" s="113">
        <f t="shared" si="10"/>
        <v>600.34938999999997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58928</v>
      </c>
      <c r="AF8" s="103"/>
      <c r="AG8" s="207"/>
      <c r="AH8" s="208"/>
      <c r="AI8" s="209">
        <f t="shared" si="4"/>
        <v>58928</v>
      </c>
      <c r="AJ8" s="210">
        <f t="shared" si="5"/>
        <v>58928</v>
      </c>
      <c r="AL8" s="203">
        <f t="shared" si="6"/>
        <v>0</v>
      </c>
      <c r="AM8" s="211">
        <f t="shared" si="6"/>
        <v>17</v>
      </c>
      <c r="AN8" s="212">
        <f t="shared" si="7"/>
        <v>17</v>
      </c>
      <c r="AO8" s="213">
        <f t="shared" si="8"/>
        <v>1</v>
      </c>
    </row>
    <row r="9" spans="1:41" x14ac:dyDescent="0.2">
      <c r="A9" s="103">
        <v>87</v>
      </c>
      <c r="B9" s="104">
        <v>0.375</v>
      </c>
      <c r="C9" s="105">
        <v>2013</v>
      </c>
      <c r="D9" s="105">
        <v>7</v>
      </c>
      <c r="E9" s="105">
        <v>7</v>
      </c>
      <c r="F9" s="106">
        <v>58945</v>
      </c>
      <c r="G9" s="105">
        <v>0</v>
      </c>
      <c r="H9" s="106">
        <v>55036</v>
      </c>
      <c r="I9" s="105">
        <v>0</v>
      </c>
      <c r="J9" s="105">
        <v>0</v>
      </c>
      <c r="K9" s="105">
        <v>0</v>
      </c>
      <c r="L9" s="107">
        <v>90.907700000000006</v>
      </c>
      <c r="M9" s="106">
        <v>17.8</v>
      </c>
      <c r="N9" s="108">
        <v>0</v>
      </c>
      <c r="O9" s="109">
        <v>0</v>
      </c>
      <c r="P9" s="94">
        <f t="shared" si="0"/>
        <v>0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0</v>
      </c>
      <c r="W9" s="113">
        <f t="shared" si="10"/>
        <v>0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58945</v>
      </c>
      <c r="AF9" s="103"/>
      <c r="AG9" s="207"/>
      <c r="AH9" s="208"/>
      <c r="AI9" s="209">
        <f t="shared" si="4"/>
        <v>58945</v>
      </c>
      <c r="AJ9" s="210">
        <f t="shared" si="5"/>
        <v>58945</v>
      </c>
      <c r="AL9" s="203">
        <f t="shared" si="6"/>
        <v>58945</v>
      </c>
      <c r="AM9" s="211">
        <f t="shared" si="6"/>
        <v>0</v>
      </c>
      <c r="AN9" s="212">
        <f t="shared" si="7"/>
        <v>-58945</v>
      </c>
      <c r="AO9" s="213" t="str">
        <f t="shared" si="8"/>
        <v/>
      </c>
    </row>
    <row r="10" spans="1:41" x14ac:dyDescent="0.2">
      <c r="A10" s="103">
        <v>87</v>
      </c>
      <c r="B10" s="104">
        <v>0.375</v>
      </c>
      <c r="C10" s="105">
        <v>2013</v>
      </c>
      <c r="D10" s="105">
        <v>7</v>
      </c>
      <c r="E10" s="105">
        <v>8</v>
      </c>
      <c r="F10" s="106">
        <v>58945</v>
      </c>
      <c r="G10" s="105">
        <v>0</v>
      </c>
      <c r="H10" s="106">
        <v>55036</v>
      </c>
      <c r="I10" s="105">
        <v>0</v>
      </c>
      <c r="J10" s="105">
        <v>0</v>
      </c>
      <c r="K10" s="105">
        <v>0</v>
      </c>
      <c r="L10" s="107">
        <v>90.5505</v>
      </c>
      <c r="M10" s="106">
        <v>16.2</v>
      </c>
      <c r="N10" s="108">
        <v>0</v>
      </c>
      <c r="O10" s="109">
        <v>1</v>
      </c>
      <c r="P10" s="94">
        <f t="shared" si="0"/>
        <v>1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</v>
      </c>
      <c r="W10" s="113">
        <f t="shared" si="10"/>
        <v>35.31467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58945</v>
      </c>
      <c r="AF10" s="103">
        <v>87</v>
      </c>
      <c r="AG10" s="207">
        <v>8</v>
      </c>
      <c r="AH10" s="208">
        <v>58945</v>
      </c>
      <c r="AI10" s="209">
        <f t="shared" si="4"/>
        <v>58945</v>
      </c>
      <c r="AJ10" s="210">
        <f t="shared" si="5"/>
        <v>0</v>
      </c>
      <c r="AL10" s="203">
        <f t="shared" si="6"/>
        <v>0</v>
      </c>
      <c r="AM10" s="211">
        <f t="shared" si="6"/>
        <v>1</v>
      </c>
      <c r="AN10" s="212">
        <f t="shared" si="7"/>
        <v>1</v>
      </c>
      <c r="AO10" s="213">
        <f t="shared" si="8"/>
        <v>1</v>
      </c>
    </row>
    <row r="11" spans="1:41" x14ac:dyDescent="0.2">
      <c r="A11" s="103">
        <v>87</v>
      </c>
      <c r="B11" s="104">
        <v>0.375</v>
      </c>
      <c r="C11" s="105">
        <v>2013</v>
      </c>
      <c r="D11" s="105">
        <v>7</v>
      </c>
      <c r="E11" s="105">
        <v>9</v>
      </c>
      <c r="F11" s="106">
        <v>58946</v>
      </c>
      <c r="G11" s="105">
        <v>0</v>
      </c>
      <c r="H11" s="106">
        <v>55036</v>
      </c>
      <c r="I11" s="105">
        <v>0</v>
      </c>
      <c r="J11" s="105">
        <v>0</v>
      </c>
      <c r="K11" s="105">
        <v>0</v>
      </c>
      <c r="L11" s="107">
        <v>89.125699999999995</v>
      </c>
      <c r="M11" s="106">
        <v>16.3</v>
      </c>
      <c r="N11" s="108">
        <v>0</v>
      </c>
      <c r="O11" s="109">
        <v>1</v>
      </c>
      <c r="P11" s="94">
        <f t="shared" si="0"/>
        <v>1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</v>
      </c>
      <c r="W11" s="116">
        <f t="shared" si="10"/>
        <v>35.31467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58946</v>
      </c>
      <c r="AF11" s="103">
        <v>87</v>
      </c>
      <c r="AG11" s="207">
        <v>9</v>
      </c>
      <c r="AH11" s="208">
        <v>58945</v>
      </c>
      <c r="AI11" s="209">
        <f t="shared" si="4"/>
        <v>58946</v>
      </c>
      <c r="AJ11" s="210">
        <f t="shared" si="5"/>
        <v>1</v>
      </c>
      <c r="AL11" s="203">
        <f t="shared" si="6"/>
        <v>1</v>
      </c>
      <c r="AM11" s="211">
        <f t="shared" si="6"/>
        <v>1</v>
      </c>
      <c r="AN11" s="212">
        <f t="shared" si="7"/>
        <v>0</v>
      </c>
      <c r="AO11" s="213">
        <f t="shared" si="8"/>
        <v>0</v>
      </c>
    </row>
    <row r="12" spans="1:41" x14ac:dyDescent="0.2">
      <c r="A12" s="103">
        <v>87</v>
      </c>
      <c r="B12" s="104">
        <v>0.375</v>
      </c>
      <c r="C12" s="105">
        <v>2013</v>
      </c>
      <c r="D12" s="105">
        <v>7</v>
      </c>
      <c r="E12" s="105">
        <v>10</v>
      </c>
      <c r="F12" s="106">
        <v>58947</v>
      </c>
      <c r="G12" s="105">
        <v>0</v>
      </c>
      <c r="H12" s="106">
        <v>55036</v>
      </c>
      <c r="I12" s="105">
        <v>0</v>
      </c>
      <c r="J12" s="105">
        <v>0</v>
      </c>
      <c r="K12" s="105">
        <v>0</v>
      </c>
      <c r="L12" s="107">
        <v>89.110799999999998</v>
      </c>
      <c r="M12" s="106">
        <v>16.399999999999999</v>
      </c>
      <c r="N12" s="108">
        <v>0</v>
      </c>
      <c r="O12" s="109">
        <v>1</v>
      </c>
      <c r="P12" s="94">
        <f t="shared" si="0"/>
        <v>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</v>
      </c>
      <c r="W12" s="116">
        <f t="shared" si="10"/>
        <v>35.31467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58947</v>
      </c>
      <c r="AF12" s="103">
        <v>87</v>
      </c>
      <c r="AG12" s="207">
        <v>10</v>
      </c>
      <c r="AH12" s="208">
        <v>58946</v>
      </c>
      <c r="AI12" s="209">
        <f t="shared" si="4"/>
        <v>58947</v>
      </c>
      <c r="AJ12" s="210">
        <f t="shared" si="5"/>
        <v>1</v>
      </c>
      <c r="AL12" s="203">
        <f t="shared" si="6"/>
        <v>1</v>
      </c>
      <c r="AM12" s="211">
        <f t="shared" si="6"/>
        <v>1</v>
      </c>
      <c r="AN12" s="212">
        <f t="shared" si="7"/>
        <v>0</v>
      </c>
      <c r="AO12" s="213">
        <f t="shared" si="8"/>
        <v>0</v>
      </c>
    </row>
    <row r="13" spans="1:41" x14ac:dyDescent="0.2">
      <c r="A13" s="103">
        <v>87</v>
      </c>
      <c r="B13" s="104">
        <v>0.375</v>
      </c>
      <c r="C13" s="105">
        <v>2013</v>
      </c>
      <c r="D13" s="105">
        <v>7</v>
      </c>
      <c r="E13" s="105">
        <v>11</v>
      </c>
      <c r="F13" s="106">
        <v>58948</v>
      </c>
      <c r="G13" s="105">
        <v>0</v>
      </c>
      <c r="H13" s="106">
        <v>55036</v>
      </c>
      <c r="I13" s="105">
        <v>0</v>
      </c>
      <c r="J13" s="105">
        <v>0</v>
      </c>
      <c r="K13" s="105">
        <v>0</v>
      </c>
      <c r="L13" s="107">
        <v>89.297200000000004</v>
      </c>
      <c r="M13" s="106">
        <v>16.3</v>
      </c>
      <c r="N13" s="108">
        <v>0</v>
      </c>
      <c r="O13" s="109">
        <v>0</v>
      </c>
      <c r="P13" s="94">
        <f t="shared" si="0"/>
        <v>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0</v>
      </c>
      <c r="W13" s="116">
        <f t="shared" si="10"/>
        <v>0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58948</v>
      </c>
      <c r="AF13" s="103">
        <v>87</v>
      </c>
      <c r="AG13" s="207">
        <v>11</v>
      </c>
      <c r="AH13" s="208">
        <v>58947</v>
      </c>
      <c r="AI13" s="209">
        <f t="shared" si="4"/>
        <v>58948</v>
      </c>
      <c r="AJ13" s="210">
        <f t="shared" si="5"/>
        <v>1</v>
      </c>
      <c r="AL13" s="203">
        <f t="shared" si="6"/>
        <v>0</v>
      </c>
      <c r="AM13" s="211">
        <f t="shared" si="6"/>
        <v>0</v>
      </c>
      <c r="AN13" s="212">
        <f t="shared" si="7"/>
        <v>0</v>
      </c>
      <c r="AO13" s="213" t="str">
        <f t="shared" si="8"/>
        <v/>
      </c>
    </row>
    <row r="14" spans="1:41" x14ac:dyDescent="0.2">
      <c r="A14" s="103">
        <v>87</v>
      </c>
      <c r="B14" s="104">
        <v>0.375</v>
      </c>
      <c r="C14" s="105">
        <v>2013</v>
      </c>
      <c r="D14" s="105">
        <v>7</v>
      </c>
      <c r="E14" s="105">
        <v>12</v>
      </c>
      <c r="F14" s="106">
        <v>58948</v>
      </c>
      <c r="G14" s="105">
        <v>0</v>
      </c>
      <c r="H14" s="106">
        <v>55036</v>
      </c>
      <c r="I14" s="105">
        <v>0</v>
      </c>
      <c r="J14" s="105">
        <v>0</v>
      </c>
      <c r="K14" s="105">
        <v>0</v>
      </c>
      <c r="L14" s="107">
        <v>89.439499999999995</v>
      </c>
      <c r="M14" s="106">
        <v>16.2</v>
      </c>
      <c r="N14" s="108">
        <v>0</v>
      </c>
      <c r="O14" s="109">
        <v>1</v>
      </c>
      <c r="P14" s="94">
        <f t="shared" si="0"/>
        <v>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</v>
      </c>
      <c r="W14" s="116">
        <f t="shared" si="10"/>
        <v>35.31467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58948</v>
      </c>
      <c r="AF14" s="103">
        <v>87</v>
      </c>
      <c r="AG14" s="207">
        <v>12</v>
      </c>
      <c r="AH14" s="208">
        <v>58947</v>
      </c>
      <c r="AI14" s="209">
        <f t="shared" si="4"/>
        <v>58948</v>
      </c>
      <c r="AJ14" s="210">
        <f t="shared" si="5"/>
        <v>1</v>
      </c>
      <c r="AL14" s="203">
        <f t="shared" si="6"/>
        <v>1</v>
      </c>
      <c r="AM14" s="211">
        <f t="shared" si="6"/>
        <v>1</v>
      </c>
      <c r="AN14" s="212">
        <f t="shared" si="7"/>
        <v>0</v>
      </c>
      <c r="AO14" s="213">
        <f t="shared" si="8"/>
        <v>0</v>
      </c>
    </row>
    <row r="15" spans="1:41" x14ac:dyDescent="0.2">
      <c r="A15" s="103">
        <v>87</v>
      </c>
      <c r="B15" s="104">
        <v>0.375</v>
      </c>
      <c r="C15" s="105">
        <v>2013</v>
      </c>
      <c r="D15" s="105">
        <v>7</v>
      </c>
      <c r="E15" s="105">
        <v>13</v>
      </c>
      <c r="F15" s="106">
        <v>58949</v>
      </c>
      <c r="G15" s="105">
        <v>0</v>
      </c>
      <c r="H15" s="106">
        <v>55036</v>
      </c>
      <c r="I15" s="105">
        <v>0</v>
      </c>
      <c r="J15" s="105">
        <v>0</v>
      </c>
      <c r="K15" s="105">
        <v>0</v>
      </c>
      <c r="L15" s="107">
        <v>89.868300000000005</v>
      </c>
      <c r="M15" s="106">
        <v>16.100000000000001</v>
      </c>
      <c r="N15" s="108">
        <v>0</v>
      </c>
      <c r="O15" s="109">
        <v>0</v>
      </c>
      <c r="P15" s="94">
        <f t="shared" si="0"/>
        <v>0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0</v>
      </c>
      <c r="W15" s="116">
        <f t="shared" si="10"/>
        <v>0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58949</v>
      </c>
      <c r="AF15" s="103">
        <v>87</v>
      </c>
      <c r="AG15" s="207">
        <v>13</v>
      </c>
      <c r="AH15" s="208">
        <v>58948</v>
      </c>
      <c r="AI15" s="209">
        <f t="shared" si="4"/>
        <v>58949</v>
      </c>
      <c r="AJ15" s="210">
        <f t="shared" si="5"/>
        <v>1</v>
      </c>
      <c r="AL15" s="203">
        <f t="shared" si="6"/>
        <v>0</v>
      </c>
      <c r="AM15" s="211">
        <f t="shared" si="6"/>
        <v>0</v>
      </c>
      <c r="AN15" s="212">
        <f t="shared" si="7"/>
        <v>0</v>
      </c>
      <c r="AO15" s="213" t="str">
        <f t="shared" si="8"/>
        <v/>
      </c>
    </row>
    <row r="16" spans="1:41" x14ac:dyDescent="0.2">
      <c r="A16" s="103">
        <v>87</v>
      </c>
      <c r="B16" s="104">
        <v>0.375</v>
      </c>
      <c r="C16" s="105">
        <v>2013</v>
      </c>
      <c r="D16" s="105">
        <v>7</v>
      </c>
      <c r="E16" s="105">
        <v>14</v>
      </c>
      <c r="F16" s="106">
        <v>58949</v>
      </c>
      <c r="G16" s="105">
        <v>0</v>
      </c>
      <c r="H16" s="106">
        <v>55036</v>
      </c>
      <c r="I16" s="105">
        <v>0</v>
      </c>
      <c r="J16" s="105">
        <v>0</v>
      </c>
      <c r="K16" s="105">
        <v>0</v>
      </c>
      <c r="L16" s="107">
        <v>90.873800000000003</v>
      </c>
      <c r="M16" s="106">
        <v>16.2</v>
      </c>
      <c r="N16" s="108">
        <v>0</v>
      </c>
      <c r="O16" s="109">
        <v>0</v>
      </c>
      <c r="P16" s="94">
        <f t="shared" si="0"/>
        <v>0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0</v>
      </c>
      <c r="W16" s="116">
        <f t="shared" si="10"/>
        <v>0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58949</v>
      </c>
      <c r="AF16" s="103">
        <v>87</v>
      </c>
      <c r="AG16" s="207">
        <v>14</v>
      </c>
      <c r="AH16" s="208">
        <v>58948</v>
      </c>
      <c r="AI16" s="209">
        <f t="shared" si="4"/>
        <v>58949</v>
      </c>
      <c r="AJ16" s="210">
        <f t="shared" si="5"/>
        <v>1</v>
      </c>
      <c r="AL16" s="203">
        <f t="shared" si="6"/>
        <v>0</v>
      </c>
      <c r="AM16" s="211">
        <f t="shared" si="6"/>
        <v>0</v>
      </c>
      <c r="AN16" s="212">
        <f t="shared" si="7"/>
        <v>0</v>
      </c>
      <c r="AO16" s="213" t="str">
        <f t="shared" si="8"/>
        <v/>
      </c>
    </row>
    <row r="17" spans="1:41" x14ac:dyDescent="0.2">
      <c r="A17" s="103">
        <v>87</v>
      </c>
      <c r="B17" s="104">
        <v>0.375</v>
      </c>
      <c r="C17" s="105">
        <v>2013</v>
      </c>
      <c r="D17" s="105">
        <v>7</v>
      </c>
      <c r="E17" s="105">
        <v>15</v>
      </c>
      <c r="F17" s="106">
        <v>58949</v>
      </c>
      <c r="G17" s="105">
        <v>0</v>
      </c>
      <c r="H17" s="106">
        <v>55036</v>
      </c>
      <c r="I17" s="105">
        <v>0</v>
      </c>
      <c r="J17" s="105">
        <v>0</v>
      </c>
      <c r="K17" s="105">
        <v>0</v>
      </c>
      <c r="L17" s="107">
        <v>90.326700000000002</v>
      </c>
      <c r="M17" s="106">
        <v>16.100000000000001</v>
      </c>
      <c r="N17" s="108">
        <v>0</v>
      </c>
      <c r="O17" s="109">
        <v>1</v>
      </c>
      <c r="P17" s="94">
        <f t="shared" si="0"/>
        <v>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</v>
      </c>
      <c r="W17" s="116">
        <f t="shared" si="10"/>
        <v>35.31467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58949</v>
      </c>
      <c r="AF17" s="103">
        <v>87</v>
      </c>
      <c r="AG17" s="207">
        <v>15</v>
      </c>
      <c r="AH17" s="208">
        <v>58948</v>
      </c>
      <c r="AI17" s="209">
        <f t="shared" si="4"/>
        <v>58949</v>
      </c>
      <c r="AJ17" s="210">
        <f t="shared" si="5"/>
        <v>1</v>
      </c>
      <c r="AL17" s="203">
        <f t="shared" si="6"/>
        <v>1</v>
      </c>
      <c r="AM17" s="211">
        <f t="shared" si="6"/>
        <v>1</v>
      </c>
      <c r="AN17" s="212">
        <f t="shared" si="7"/>
        <v>0</v>
      </c>
      <c r="AO17" s="213">
        <f t="shared" si="8"/>
        <v>0</v>
      </c>
    </row>
    <row r="18" spans="1:41" x14ac:dyDescent="0.2">
      <c r="A18" s="103">
        <v>87</v>
      </c>
      <c r="B18" s="104">
        <v>0.375</v>
      </c>
      <c r="C18" s="105">
        <v>2013</v>
      </c>
      <c r="D18" s="105">
        <v>7</v>
      </c>
      <c r="E18" s="105">
        <v>16</v>
      </c>
      <c r="F18" s="106">
        <v>58950</v>
      </c>
      <c r="G18" s="105">
        <v>0</v>
      </c>
      <c r="H18" s="106">
        <v>55036</v>
      </c>
      <c r="I18" s="105">
        <v>0</v>
      </c>
      <c r="J18" s="105">
        <v>0</v>
      </c>
      <c r="K18" s="105">
        <v>0</v>
      </c>
      <c r="L18" s="107">
        <v>89.191900000000004</v>
      </c>
      <c r="M18" s="106">
        <v>16.600000000000001</v>
      </c>
      <c r="N18" s="108">
        <v>0</v>
      </c>
      <c r="O18" s="109">
        <v>0</v>
      </c>
      <c r="P18" s="94">
        <f t="shared" si="0"/>
        <v>0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0</v>
      </c>
      <c r="W18" s="116">
        <f t="shared" si="10"/>
        <v>0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58950</v>
      </c>
      <c r="AF18" s="103">
        <v>87</v>
      </c>
      <c r="AG18" s="207">
        <v>16</v>
      </c>
      <c r="AH18" s="208">
        <v>58949</v>
      </c>
      <c r="AI18" s="209">
        <f t="shared" si="4"/>
        <v>58950</v>
      </c>
      <c r="AJ18" s="210">
        <f t="shared" si="5"/>
        <v>1</v>
      </c>
      <c r="AL18" s="203">
        <f t="shared" si="6"/>
        <v>0</v>
      </c>
      <c r="AM18" s="211">
        <f t="shared" si="6"/>
        <v>0</v>
      </c>
      <c r="AN18" s="212">
        <f t="shared" si="7"/>
        <v>0</v>
      </c>
      <c r="AO18" s="213" t="str">
        <f t="shared" si="8"/>
        <v/>
      </c>
    </row>
    <row r="19" spans="1:41" x14ac:dyDescent="0.2">
      <c r="A19" s="103">
        <v>87</v>
      </c>
      <c r="B19" s="104">
        <v>0.375</v>
      </c>
      <c r="C19" s="105">
        <v>2013</v>
      </c>
      <c r="D19" s="105">
        <v>7</v>
      </c>
      <c r="E19" s="105">
        <v>17</v>
      </c>
      <c r="F19" s="106">
        <v>58950</v>
      </c>
      <c r="G19" s="105">
        <v>0</v>
      </c>
      <c r="H19" s="106">
        <v>55036</v>
      </c>
      <c r="I19" s="105">
        <v>0</v>
      </c>
      <c r="J19" s="105">
        <v>0</v>
      </c>
      <c r="K19" s="105">
        <v>0</v>
      </c>
      <c r="L19" s="107">
        <v>84.373599999999996</v>
      </c>
      <c r="M19" s="106">
        <v>17.600000000000001</v>
      </c>
      <c r="N19" s="108">
        <v>0</v>
      </c>
      <c r="O19" s="109">
        <v>8</v>
      </c>
      <c r="P19" s="94">
        <f t="shared" si="0"/>
        <v>8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8</v>
      </c>
      <c r="W19" s="116">
        <f t="shared" si="10"/>
        <v>282.51736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58950</v>
      </c>
      <c r="AF19" s="103">
        <v>87</v>
      </c>
      <c r="AG19" s="207">
        <v>17</v>
      </c>
      <c r="AH19" s="208">
        <v>58949</v>
      </c>
      <c r="AI19" s="209">
        <f t="shared" si="4"/>
        <v>58950</v>
      </c>
      <c r="AJ19" s="210">
        <f t="shared" si="5"/>
        <v>1</v>
      </c>
      <c r="AL19" s="203">
        <f t="shared" si="6"/>
        <v>9</v>
      </c>
      <c r="AM19" s="211">
        <f t="shared" si="6"/>
        <v>8</v>
      </c>
      <c r="AN19" s="212">
        <f t="shared" si="7"/>
        <v>-1</v>
      </c>
      <c r="AO19" s="213">
        <f t="shared" si="8"/>
        <v>-0.125</v>
      </c>
    </row>
    <row r="20" spans="1:41" x14ac:dyDescent="0.2">
      <c r="A20" s="103">
        <v>87</v>
      </c>
      <c r="B20" s="104">
        <v>0.375</v>
      </c>
      <c r="C20" s="105">
        <v>2013</v>
      </c>
      <c r="D20" s="105">
        <v>7</v>
      </c>
      <c r="E20" s="105">
        <v>18</v>
      </c>
      <c r="F20" s="106">
        <v>58958</v>
      </c>
      <c r="G20" s="105">
        <v>0</v>
      </c>
      <c r="H20" s="106">
        <v>55037</v>
      </c>
      <c r="I20" s="105">
        <v>0</v>
      </c>
      <c r="J20" s="105">
        <v>0</v>
      </c>
      <c r="K20" s="105">
        <v>0</v>
      </c>
      <c r="L20" s="107">
        <v>83.916700000000006</v>
      </c>
      <c r="M20" s="106">
        <v>16.600000000000001</v>
      </c>
      <c r="N20" s="108">
        <v>0</v>
      </c>
      <c r="O20" s="109">
        <v>86</v>
      </c>
      <c r="P20" s="94">
        <f t="shared" si="0"/>
        <v>86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86</v>
      </c>
      <c r="W20" s="116">
        <f t="shared" si="10"/>
        <v>3037.0616199999999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58958</v>
      </c>
      <c r="AF20" s="103">
        <v>87</v>
      </c>
      <c r="AG20" s="207">
        <v>18</v>
      </c>
      <c r="AH20" s="208">
        <v>58958</v>
      </c>
      <c r="AI20" s="209">
        <f t="shared" si="4"/>
        <v>58958</v>
      </c>
      <c r="AJ20" s="210">
        <f t="shared" si="5"/>
        <v>0</v>
      </c>
      <c r="AL20" s="203">
        <f t="shared" si="6"/>
        <v>86</v>
      </c>
      <c r="AM20" s="211">
        <f t="shared" si="6"/>
        <v>86</v>
      </c>
      <c r="AN20" s="212">
        <f t="shared" si="7"/>
        <v>0</v>
      </c>
      <c r="AO20" s="213">
        <f t="shared" si="8"/>
        <v>0</v>
      </c>
    </row>
    <row r="21" spans="1:41" x14ac:dyDescent="0.2">
      <c r="A21" s="103">
        <v>87</v>
      </c>
      <c r="B21" s="104">
        <v>0.375</v>
      </c>
      <c r="C21" s="105">
        <v>2013</v>
      </c>
      <c r="D21" s="105">
        <v>7</v>
      </c>
      <c r="E21" s="105">
        <v>19</v>
      </c>
      <c r="F21" s="106">
        <v>59044</v>
      </c>
      <c r="G21" s="105">
        <v>0</v>
      </c>
      <c r="H21" s="106">
        <v>55050</v>
      </c>
      <c r="I21" s="105">
        <v>0</v>
      </c>
      <c r="J21" s="105">
        <v>0</v>
      </c>
      <c r="K21" s="105">
        <v>0</v>
      </c>
      <c r="L21" s="107">
        <v>83.991399999999999</v>
      </c>
      <c r="M21" s="106">
        <v>16.8</v>
      </c>
      <c r="N21" s="108">
        <v>0</v>
      </c>
      <c r="O21" s="109">
        <v>71</v>
      </c>
      <c r="P21" s="94">
        <f t="shared" si="0"/>
        <v>71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71</v>
      </c>
      <c r="W21" s="116">
        <f t="shared" si="10"/>
        <v>2507.34157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59044</v>
      </c>
      <c r="AF21" s="103">
        <v>87</v>
      </c>
      <c r="AG21" s="207">
        <v>19</v>
      </c>
      <c r="AH21" s="208">
        <v>59044</v>
      </c>
      <c r="AI21" s="209">
        <f t="shared" si="4"/>
        <v>59044</v>
      </c>
      <c r="AJ21" s="210">
        <f t="shared" si="5"/>
        <v>0</v>
      </c>
      <c r="AL21" s="203">
        <f t="shared" si="6"/>
        <v>71</v>
      </c>
      <c r="AM21" s="211">
        <f t="shared" si="6"/>
        <v>71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87</v>
      </c>
      <c r="B22" s="104">
        <v>0.375</v>
      </c>
      <c r="C22" s="105">
        <v>2013</v>
      </c>
      <c r="D22" s="105">
        <v>7</v>
      </c>
      <c r="E22" s="105">
        <v>20</v>
      </c>
      <c r="F22" s="106">
        <v>59115</v>
      </c>
      <c r="G22" s="105">
        <v>0</v>
      </c>
      <c r="H22" s="106">
        <v>55060</v>
      </c>
      <c r="I22" s="105">
        <v>0</v>
      </c>
      <c r="J22" s="105">
        <v>0</v>
      </c>
      <c r="K22" s="105">
        <v>0</v>
      </c>
      <c r="L22" s="107">
        <v>84.272000000000006</v>
      </c>
      <c r="M22" s="106">
        <v>17.2</v>
      </c>
      <c r="N22" s="108">
        <v>0</v>
      </c>
      <c r="O22" s="109">
        <v>41</v>
      </c>
      <c r="P22" s="94">
        <f t="shared" si="0"/>
        <v>41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41</v>
      </c>
      <c r="W22" s="116">
        <f t="shared" si="10"/>
        <v>1447.90147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59115</v>
      </c>
      <c r="AF22" s="103">
        <v>87</v>
      </c>
      <c r="AG22" s="207">
        <v>20</v>
      </c>
      <c r="AH22" s="208">
        <v>59115</v>
      </c>
      <c r="AI22" s="209">
        <f t="shared" si="4"/>
        <v>59115</v>
      </c>
      <c r="AJ22" s="210">
        <f t="shared" si="5"/>
        <v>0</v>
      </c>
      <c r="AL22" s="203">
        <f t="shared" si="6"/>
        <v>40</v>
      </c>
      <c r="AM22" s="211">
        <f t="shared" si="6"/>
        <v>41</v>
      </c>
      <c r="AN22" s="212">
        <f t="shared" si="7"/>
        <v>1</v>
      </c>
      <c r="AO22" s="213">
        <f t="shared" si="8"/>
        <v>2.4390243902439025E-2</v>
      </c>
    </row>
    <row r="23" spans="1:41" x14ac:dyDescent="0.2">
      <c r="A23" s="103">
        <v>87</v>
      </c>
      <c r="B23" s="104">
        <v>0.375</v>
      </c>
      <c r="C23" s="105">
        <v>2013</v>
      </c>
      <c r="D23" s="105">
        <v>7</v>
      </c>
      <c r="E23" s="105">
        <v>21</v>
      </c>
      <c r="F23" s="106">
        <v>59156</v>
      </c>
      <c r="G23" s="105">
        <v>0</v>
      </c>
      <c r="H23" s="106">
        <v>55066</v>
      </c>
      <c r="I23" s="105">
        <v>0</v>
      </c>
      <c r="J23" s="105">
        <v>0</v>
      </c>
      <c r="K23" s="105">
        <v>0</v>
      </c>
      <c r="L23" s="107">
        <v>85.512200000000007</v>
      </c>
      <c r="M23" s="106">
        <v>18</v>
      </c>
      <c r="N23" s="108">
        <v>0</v>
      </c>
      <c r="O23" s="109">
        <v>7</v>
      </c>
      <c r="P23" s="94">
        <f t="shared" si="0"/>
        <v>7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7</v>
      </c>
      <c r="W23" s="116">
        <f t="shared" si="10"/>
        <v>247.20268999999999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59156</v>
      </c>
      <c r="AF23" s="103">
        <v>87</v>
      </c>
      <c r="AG23" s="207">
        <v>21</v>
      </c>
      <c r="AH23" s="208">
        <v>59155</v>
      </c>
      <c r="AI23" s="209">
        <f t="shared" si="4"/>
        <v>59156</v>
      </c>
      <c r="AJ23" s="210">
        <f t="shared" si="5"/>
        <v>1</v>
      </c>
      <c r="AL23" s="203">
        <f t="shared" si="6"/>
        <v>8</v>
      </c>
      <c r="AM23" s="211">
        <f t="shared" si="6"/>
        <v>7</v>
      </c>
      <c r="AN23" s="212">
        <f t="shared" si="7"/>
        <v>-1</v>
      </c>
      <c r="AO23" s="213">
        <f t="shared" si="8"/>
        <v>-0.14285714285714285</v>
      </c>
    </row>
    <row r="24" spans="1:41" x14ac:dyDescent="0.2">
      <c r="A24" s="103">
        <v>87</v>
      </c>
      <c r="B24" s="104">
        <v>0.375</v>
      </c>
      <c r="C24" s="105">
        <v>2013</v>
      </c>
      <c r="D24" s="105">
        <v>7</v>
      </c>
      <c r="E24" s="105">
        <v>22</v>
      </c>
      <c r="F24" s="106">
        <v>59163</v>
      </c>
      <c r="G24" s="105">
        <v>0</v>
      </c>
      <c r="H24" s="106">
        <v>55067</v>
      </c>
      <c r="I24" s="105">
        <v>0</v>
      </c>
      <c r="J24" s="105">
        <v>0</v>
      </c>
      <c r="K24" s="105">
        <v>0</v>
      </c>
      <c r="L24" s="107">
        <v>85.004400000000004</v>
      </c>
      <c r="M24" s="106">
        <v>18.100000000000001</v>
      </c>
      <c r="N24" s="108">
        <v>0</v>
      </c>
      <c r="O24" s="109">
        <v>23</v>
      </c>
      <c r="P24" s="94">
        <f t="shared" si="0"/>
        <v>23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23</v>
      </c>
      <c r="W24" s="116">
        <f t="shared" si="10"/>
        <v>812.23740999999995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59163</v>
      </c>
      <c r="AF24" s="103">
        <v>87</v>
      </c>
      <c r="AG24" s="207">
        <v>22</v>
      </c>
      <c r="AH24" s="208">
        <v>59163</v>
      </c>
      <c r="AI24" s="209">
        <f t="shared" si="4"/>
        <v>59163</v>
      </c>
      <c r="AJ24" s="210">
        <f t="shared" si="5"/>
        <v>0</v>
      </c>
      <c r="AL24" s="203">
        <f t="shared" si="6"/>
        <v>22</v>
      </c>
      <c r="AM24" s="211">
        <f t="shared" si="6"/>
        <v>23</v>
      </c>
      <c r="AN24" s="212">
        <f t="shared" si="7"/>
        <v>1</v>
      </c>
      <c r="AO24" s="213">
        <f t="shared" si="8"/>
        <v>4.3478260869565216E-2</v>
      </c>
    </row>
    <row r="25" spans="1:41" x14ac:dyDescent="0.2">
      <c r="A25" s="103">
        <v>87</v>
      </c>
      <c r="B25" s="104">
        <v>0.375</v>
      </c>
      <c r="C25" s="105">
        <v>2013</v>
      </c>
      <c r="D25" s="105">
        <v>7</v>
      </c>
      <c r="E25" s="105">
        <v>23</v>
      </c>
      <c r="F25" s="106">
        <v>59186</v>
      </c>
      <c r="G25" s="105">
        <v>0</v>
      </c>
      <c r="H25" s="106">
        <v>55071</v>
      </c>
      <c r="I25" s="105">
        <v>0</v>
      </c>
      <c r="J25" s="105">
        <v>0</v>
      </c>
      <c r="K25" s="105">
        <v>0</v>
      </c>
      <c r="L25" s="107">
        <v>84.230400000000003</v>
      </c>
      <c r="M25" s="106">
        <v>17</v>
      </c>
      <c r="N25" s="108">
        <v>0</v>
      </c>
      <c r="O25" s="109">
        <v>0</v>
      </c>
      <c r="P25" s="94">
        <f t="shared" si="0"/>
        <v>-59186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59186</v>
      </c>
      <c r="AF25" s="103">
        <v>87</v>
      </c>
      <c r="AG25" s="207">
        <v>23</v>
      </c>
      <c r="AH25" s="208">
        <v>59185</v>
      </c>
      <c r="AI25" s="209">
        <f t="shared" si="4"/>
        <v>59186</v>
      </c>
      <c r="AJ25" s="210">
        <f t="shared" si="5"/>
        <v>1</v>
      </c>
      <c r="AL25" s="203">
        <f t="shared" si="6"/>
        <v>-59185</v>
      </c>
      <c r="AM25" s="211">
        <f t="shared" si="6"/>
        <v>-59186</v>
      </c>
      <c r="AN25" s="212">
        <f t="shared" si="7"/>
        <v>-1</v>
      </c>
      <c r="AO25" s="213">
        <f t="shared" si="8"/>
        <v>1.6895887540972526E-5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59186</v>
      </c>
      <c r="AM26" s="211">
        <f t="shared" si="6"/>
        <v>0</v>
      </c>
      <c r="AN26" s="212">
        <f t="shared" si="7"/>
        <v>-59186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87</v>
      </c>
      <c r="AG27" s="207">
        <v>25</v>
      </c>
      <c r="AH27" s="208">
        <v>59186</v>
      </c>
      <c r="AI27" s="209">
        <f t="shared" si="4"/>
        <v>0</v>
      </c>
      <c r="AJ27" s="210">
        <f t="shared" si="5"/>
        <v>-59186</v>
      </c>
      <c r="AL27" s="203">
        <f t="shared" si="6"/>
        <v>-59186</v>
      </c>
      <c r="AM27" s="211">
        <f t="shared" si="6"/>
        <v>0</v>
      </c>
      <c r="AN27" s="212">
        <f t="shared" si="7"/>
        <v>59186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90.907700000000006</v>
      </c>
      <c r="M36" s="136">
        <f>MAX(M3:M34)</f>
        <v>18.5</v>
      </c>
      <c r="N36" s="134" t="s">
        <v>12</v>
      </c>
      <c r="O36" s="136">
        <f>SUM(O3:O33)</f>
        <v>438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438</v>
      </c>
      <c r="W36" s="140">
        <f>SUM(W3:W33)</f>
        <v>15467.82546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18</v>
      </c>
      <c r="AJ36" s="223">
        <f>SUM(AJ3:AJ33)</f>
        <v>294040</v>
      </c>
      <c r="AK36" s="224" t="s">
        <v>52</v>
      </c>
      <c r="AL36" s="225"/>
      <c r="AM36" s="225"/>
      <c r="AN36" s="223">
        <f>SUM(AN3:AN33)</f>
        <v>-1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88.130873913043487</v>
      </c>
      <c r="M37" s="144">
        <f>AVERAGE(M3:M34)</f>
        <v>16.960869565217394</v>
      </c>
      <c r="N37" s="134" t="s">
        <v>48</v>
      </c>
      <c r="O37" s="145">
        <f>O36*35.31467</f>
        <v>15467.82546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5</v>
      </c>
      <c r="AN37" s="228">
        <f>IFERROR(AN36/SUM(AM3:AM33),"")</f>
        <v>1.7021856063185131E-5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83.916700000000006</v>
      </c>
      <c r="M38" s="145">
        <f>MIN(M3:M34)</f>
        <v>15.6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96.943961304347837</v>
      </c>
      <c r="M44" s="152">
        <f>M37*(1+$L$43)</f>
        <v>18.656956521739133</v>
      </c>
    </row>
    <row r="45" spans="1:41" x14ac:dyDescent="0.2">
      <c r="K45" s="151" t="s">
        <v>62</v>
      </c>
      <c r="L45" s="152">
        <f>L37*(1-$L$43)</f>
        <v>79.317786521739137</v>
      </c>
      <c r="M45" s="152">
        <f>M37*(1-$L$43)</f>
        <v>15.264782608695654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287" priority="47" stopIfTrue="1" operator="lessThan">
      <formula>$L$45</formula>
    </cfRule>
    <cfRule type="cellIs" dxfId="286" priority="48" stopIfTrue="1" operator="greaterThan">
      <formula>$L$44</formula>
    </cfRule>
  </conditionalFormatting>
  <conditionalFormatting sqref="M3:M34">
    <cfRule type="cellIs" dxfId="285" priority="45" stopIfTrue="1" operator="lessThan">
      <formula>$M$45</formula>
    </cfRule>
    <cfRule type="cellIs" dxfId="284" priority="46" stopIfTrue="1" operator="greaterThan">
      <formula>$M$44</formula>
    </cfRule>
  </conditionalFormatting>
  <conditionalFormatting sqref="O3:O34">
    <cfRule type="cellIs" dxfId="283" priority="44" stopIfTrue="1" operator="lessThan">
      <formula>0</formula>
    </cfRule>
  </conditionalFormatting>
  <conditionalFormatting sqref="O3:O33">
    <cfRule type="cellIs" dxfId="282" priority="43" stopIfTrue="1" operator="lessThan">
      <formula>0</formula>
    </cfRule>
  </conditionalFormatting>
  <conditionalFormatting sqref="O3">
    <cfRule type="cellIs" dxfId="281" priority="42" stopIfTrue="1" operator="notEqual">
      <formula>$P$3</formula>
    </cfRule>
  </conditionalFormatting>
  <conditionalFormatting sqref="O4">
    <cfRule type="cellIs" dxfId="280" priority="41" stopIfTrue="1" operator="notEqual">
      <formula>P$4</formula>
    </cfRule>
  </conditionalFormatting>
  <conditionalFormatting sqref="O5">
    <cfRule type="cellIs" dxfId="279" priority="40" stopIfTrue="1" operator="notEqual">
      <formula>$P$5</formula>
    </cfRule>
  </conditionalFormatting>
  <conditionalFormatting sqref="O6">
    <cfRule type="cellIs" dxfId="278" priority="39" stopIfTrue="1" operator="notEqual">
      <formula>$P$6</formula>
    </cfRule>
  </conditionalFormatting>
  <conditionalFormatting sqref="O7">
    <cfRule type="cellIs" dxfId="277" priority="38" stopIfTrue="1" operator="notEqual">
      <formula>$P$7</formula>
    </cfRule>
  </conditionalFormatting>
  <conditionalFormatting sqref="O8">
    <cfRule type="cellIs" dxfId="276" priority="37" stopIfTrue="1" operator="notEqual">
      <formula>$P$8</formula>
    </cfRule>
  </conditionalFormatting>
  <conditionalFormatting sqref="O9">
    <cfRule type="cellIs" dxfId="275" priority="36" stopIfTrue="1" operator="notEqual">
      <formula>$P$9</formula>
    </cfRule>
  </conditionalFormatting>
  <conditionalFormatting sqref="O10">
    <cfRule type="cellIs" dxfId="274" priority="34" stopIfTrue="1" operator="notEqual">
      <formula>$P$10</formula>
    </cfRule>
    <cfRule type="cellIs" dxfId="273" priority="35" stopIfTrue="1" operator="greaterThan">
      <formula>$P$10</formula>
    </cfRule>
  </conditionalFormatting>
  <conditionalFormatting sqref="O11">
    <cfRule type="cellIs" dxfId="272" priority="32" stopIfTrue="1" operator="notEqual">
      <formula>$P$11</formula>
    </cfRule>
    <cfRule type="cellIs" dxfId="271" priority="33" stopIfTrue="1" operator="greaterThan">
      <formula>$P$11</formula>
    </cfRule>
  </conditionalFormatting>
  <conditionalFormatting sqref="O12">
    <cfRule type="cellIs" dxfId="270" priority="31" stopIfTrue="1" operator="notEqual">
      <formula>$P$12</formula>
    </cfRule>
  </conditionalFormatting>
  <conditionalFormatting sqref="O14">
    <cfRule type="cellIs" dxfId="269" priority="30" stopIfTrue="1" operator="notEqual">
      <formula>$P$14</formula>
    </cfRule>
  </conditionalFormatting>
  <conditionalFormatting sqref="O15">
    <cfRule type="cellIs" dxfId="268" priority="29" stopIfTrue="1" operator="notEqual">
      <formula>$P$15</formula>
    </cfRule>
  </conditionalFormatting>
  <conditionalFormatting sqref="O16">
    <cfRule type="cellIs" dxfId="267" priority="28" stopIfTrue="1" operator="notEqual">
      <formula>$P$16</formula>
    </cfRule>
  </conditionalFormatting>
  <conditionalFormatting sqref="O17">
    <cfRule type="cellIs" dxfId="266" priority="27" stopIfTrue="1" operator="notEqual">
      <formula>$P$17</formula>
    </cfRule>
  </conditionalFormatting>
  <conditionalFormatting sqref="O18">
    <cfRule type="cellIs" dxfId="265" priority="26" stopIfTrue="1" operator="notEqual">
      <formula>$P$18</formula>
    </cfRule>
  </conditionalFormatting>
  <conditionalFormatting sqref="O19">
    <cfRule type="cellIs" dxfId="264" priority="24" stopIfTrue="1" operator="notEqual">
      <formula>$P$19</formula>
    </cfRule>
    <cfRule type="cellIs" dxfId="263" priority="25" stopIfTrue="1" operator="greaterThan">
      <formula>$P$19</formula>
    </cfRule>
  </conditionalFormatting>
  <conditionalFormatting sqref="O20">
    <cfRule type="cellIs" dxfId="262" priority="22" stopIfTrue="1" operator="notEqual">
      <formula>$P$20</formula>
    </cfRule>
    <cfRule type="cellIs" dxfId="261" priority="23" stopIfTrue="1" operator="greaterThan">
      <formula>$P$20</formula>
    </cfRule>
  </conditionalFormatting>
  <conditionalFormatting sqref="O21">
    <cfRule type="cellIs" dxfId="260" priority="21" stopIfTrue="1" operator="notEqual">
      <formula>$P$21</formula>
    </cfRule>
  </conditionalFormatting>
  <conditionalFormatting sqref="O22">
    <cfRule type="cellIs" dxfId="259" priority="20" stopIfTrue="1" operator="notEqual">
      <formula>$P$22</formula>
    </cfRule>
  </conditionalFormatting>
  <conditionalFormatting sqref="O23">
    <cfRule type="cellIs" dxfId="258" priority="19" stopIfTrue="1" operator="notEqual">
      <formula>$P$23</formula>
    </cfRule>
  </conditionalFormatting>
  <conditionalFormatting sqref="O24">
    <cfRule type="cellIs" dxfId="257" priority="17" stopIfTrue="1" operator="notEqual">
      <formula>$P$24</formula>
    </cfRule>
    <cfRule type="cellIs" dxfId="256" priority="18" stopIfTrue="1" operator="greaterThan">
      <formula>$P$24</formula>
    </cfRule>
  </conditionalFormatting>
  <conditionalFormatting sqref="O25">
    <cfRule type="cellIs" dxfId="255" priority="15" stopIfTrue="1" operator="notEqual">
      <formula>$P$25</formula>
    </cfRule>
    <cfRule type="cellIs" dxfId="254" priority="16" stopIfTrue="1" operator="greaterThan">
      <formula>$P$25</formula>
    </cfRule>
  </conditionalFormatting>
  <conditionalFormatting sqref="O26">
    <cfRule type="cellIs" dxfId="253" priority="14" stopIfTrue="1" operator="notEqual">
      <formula>$P$26</formula>
    </cfRule>
  </conditionalFormatting>
  <conditionalFormatting sqref="O27">
    <cfRule type="cellIs" dxfId="252" priority="13" stopIfTrue="1" operator="notEqual">
      <formula>$P$27</formula>
    </cfRule>
  </conditionalFormatting>
  <conditionalFormatting sqref="O28">
    <cfRule type="cellIs" dxfId="251" priority="12" stopIfTrue="1" operator="notEqual">
      <formula>$P$28</formula>
    </cfRule>
  </conditionalFormatting>
  <conditionalFormatting sqref="O29">
    <cfRule type="cellIs" dxfId="250" priority="11" stopIfTrue="1" operator="notEqual">
      <formula>$P$29</formula>
    </cfRule>
  </conditionalFormatting>
  <conditionalFormatting sqref="O30">
    <cfRule type="cellIs" dxfId="249" priority="10" stopIfTrue="1" operator="notEqual">
      <formula>$P$30</formula>
    </cfRule>
  </conditionalFormatting>
  <conditionalFormatting sqref="O31">
    <cfRule type="cellIs" dxfId="248" priority="8" stopIfTrue="1" operator="notEqual">
      <formula>$P$31</formula>
    </cfRule>
    <cfRule type="cellIs" dxfId="247" priority="9" stopIfTrue="1" operator="greaterThan">
      <formula>$P$31</formula>
    </cfRule>
  </conditionalFormatting>
  <conditionalFormatting sqref="O32">
    <cfRule type="cellIs" dxfId="246" priority="6" stopIfTrue="1" operator="notEqual">
      <formula>$P$32</formula>
    </cfRule>
    <cfRule type="cellIs" dxfId="245" priority="7" stopIfTrue="1" operator="greaterThan">
      <formula>$P$32</formula>
    </cfRule>
  </conditionalFormatting>
  <conditionalFormatting sqref="O33">
    <cfRule type="cellIs" dxfId="244" priority="5" stopIfTrue="1" operator="notEqual">
      <formula>$P$33</formula>
    </cfRule>
  </conditionalFormatting>
  <conditionalFormatting sqref="O13">
    <cfRule type="cellIs" dxfId="243" priority="4" stopIfTrue="1" operator="notEqual">
      <formula>$P$13</formula>
    </cfRule>
  </conditionalFormatting>
  <conditionalFormatting sqref="AG3:AG34">
    <cfRule type="cellIs" dxfId="242" priority="3" stopIfTrue="1" operator="notEqual">
      <formula>E3</formula>
    </cfRule>
  </conditionalFormatting>
  <conditionalFormatting sqref="AH3:AH34">
    <cfRule type="cellIs" dxfId="241" priority="2" stopIfTrue="1" operator="notBetween">
      <formula>AI3+$AG$40</formula>
      <formula>AI3-$AG$40</formula>
    </cfRule>
  </conditionalFormatting>
  <conditionalFormatting sqref="AL3:AL33">
    <cfRule type="cellIs" dxfId="24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G32" sqref="G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285</v>
      </c>
      <c r="B3" s="88">
        <v>0.375</v>
      </c>
      <c r="C3" s="89">
        <v>2013</v>
      </c>
      <c r="D3" s="89">
        <v>7</v>
      </c>
      <c r="E3" s="89">
        <v>1</v>
      </c>
      <c r="F3" s="90">
        <v>911780</v>
      </c>
      <c r="G3" s="89">
        <v>0</v>
      </c>
      <c r="H3" s="90">
        <v>645752</v>
      </c>
      <c r="I3" s="89">
        <v>0</v>
      </c>
      <c r="J3" s="89">
        <v>0</v>
      </c>
      <c r="K3" s="89">
        <v>0</v>
      </c>
      <c r="L3" s="91">
        <v>89.893900000000002</v>
      </c>
      <c r="M3" s="90">
        <v>23.9</v>
      </c>
      <c r="N3" s="92">
        <v>0</v>
      </c>
      <c r="O3" s="93">
        <v>2745</v>
      </c>
      <c r="P3" s="94">
        <f>F4-F3</f>
        <v>2745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2745</v>
      </c>
      <c r="W3" s="99">
        <f>V3*35.31467</f>
        <v>96938.769149999993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911780</v>
      </c>
      <c r="AF3" s="87">
        <v>285</v>
      </c>
      <c r="AG3" s="92">
        <v>1</v>
      </c>
      <c r="AH3" s="200">
        <v>911779</v>
      </c>
      <c r="AI3" s="201">
        <f>IFERROR(AE3*1,0)</f>
        <v>911780</v>
      </c>
      <c r="AJ3" s="202">
        <f>(AI3-AH3)</f>
        <v>1</v>
      </c>
      <c r="AL3" s="203">
        <f>AH4-AH3</f>
        <v>-911779</v>
      </c>
      <c r="AM3" s="204">
        <f>AI4-AI3</f>
        <v>2745</v>
      </c>
      <c r="AN3" s="205">
        <f>(AM3-AL3)</f>
        <v>914524</v>
      </c>
      <c r="AO3" s="206">
        <f>IFERROR(AN3/AM3,"")</f>
        <v>333.15992714025504</v>
      </c>
    </row>
    <row r="4" spans="1:41" x14ac:dyDescent="0.2">
      <c r="A4" s="103">
        <v>285</v>
      </c>
      <c r="B4" s="104">
        <v>0.375</v>
      </c>
      <c r="C4" s="105">
        <v>2013</v>
      </c>
      <c r="D4" s="105">
        <v>7</v>
      </c>
      <c r="E4" s="105">
        <v>2</v>
      </c>
      <c r="F4" s="106">
        <v>914525</v>
      </c>
      <c r="G4" s="105">
        <v>0</v>
      </c>
      <c r="H4" s="106">
        <v>646143</v>
      </c>
      <c r="I4" s="105">
        <v>0</v>
      </c>
      <c r="J4" s="105">
        <v>0</v>
      </c>
      <c r="K4" s="105">
        <v>0</v>
      </c>
      <c r="L4" s="107">
        <v>88.669200000000004</v>
      </c>
      <c r="M4" s="106">
        <v>21.3</v>
      </c>
      <c r="N4" s="108">
        <v>0</v>
      </c>
      <c r="O4" s="109">
        <v>2563</v>
      </c>
      <c r="P4" s="94">
        <f t="shared" ref="P4:P33" si="0">F5-F4</f>
        <v>2563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2563</v>
      </c>
      <c r="W4" s="113">
        <f>V4*35.31467</f>
        <v>90511.499209999994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914525</v>
      </c>
      <c r="AF4" s="103"/>
      <c r="AG4" s="207"/>
      <c r="AH4" s="208"/>
      <c r="AI4" s="209">
        <f t="shared" ref="AI4:AI34" si="4">IFERROR(AE4*1,0)</f>
        <v>914525</v>
      </c>
      <c r="AJ4" s="210">
        <f t="shared" ref="AJ4:AJ34" si="5">(AI4-AH4)</f>
        <v>914525</v>
      </c>
      <c r="AL4" s="203">
        <f t="shared" ref="AL4:AM33" si="6">AH5-AH4</f>
        <v>0</v>
      </c>
      <c r="AM4" s="211">
        <f t="shared" si="6"/>
        <v>2563</v>
      </c>
      <c r="AN4" s="212">
        <f t="shared" ref="AN4:AN33" si="7">(AM4-AL4)</f>
        <v>2563</v>
      </c>
      <c r="AO4" s="213">
        <f t="shared" ref="AO4:AO33" si="8">IFERROR(AN4/AM4,"")</f>
        <v>1</v>
      </c>
    </row>
    <row r="5" spans="1:41" x14ac:dyDescent="0.2">
      <c r="A5" s="103">
        <v>285</v>
      </c>
      <c r="B5" s="104">
        <v>0.375</v>
      </c>
      <c r="C5" s="105">
        <v>2013</v>
      </c>
      <c r="D5" s="105">
        <v>7</v>
      </c>
      <c r="E5" s="105">
        <v>3</v>
      </c>
      <c r="F5" s="106">
        <v>917088</v>
      </c>
      <c r="G5" s="105">
        <v>0</v>
      </c>
      <c r="H5" s="106">
        <v>646509</v>
      </c>
      <c r="I5" s="105">
        <v>0</v>
      </c>
      <c r="J5" s="105">
        <v>0</v>
      </c>
      <c r="K5" s="105">
        <v>0</v>
      </c>
      <c r="L5" s="107">
        <v>88.641099999999994</v>
      </c>
      <c r="M5" s="106">
        <v>21.6</v>
      </c>
      <c r="N5" s="108">
        <v>0</v>
      </c>
      <c r="O5" s="109">
        <v>2752</v>
      </c>
      <c r="P5" s="94">
        <f t="shared" si="0"/>
        <v>2752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2752</v>
      </c>
      <c r="W5" s="113">
        <f t="shared" ref="W5:W33" si="10">V5*35.31467</f>
        <v>97185.971839999998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917088</v>
      </c>
      <c r="AF5" s="103"/>
      <c r="AG5" s="207"/>
      <c r="AH5" s="208"/>
      <c r="AI5" s="209">
        <f t="shared" si="4"/>
        <v>917088</v>
      </c>
      <c r="AJ5" s="210">
        <f t="shared" si="5"/>
        <v>917088</v>
      </c>
      <c r="AL5" s="203">
        <f t="shared" si="6"/>
        <v>0</v>
      </c>
      <c r="AM5" s="211">
        <f t="shared" si="6"/>
        <v>2752</v>
      </c>
      <c r="AN5" s="212">
        <f t="shared" si="7"/>
        <v>2752</v>
      </c>
      <c r="AO5" s="213">
        <f t="shared" si="8"/>
        <v>1</v>
      </c>
    </row>
    <row r="6" spans="1:41" x14ac:dyDescent="0.2">
      <c r="A6" s="103">
        <v>285</v>
      </c>
      <c r="B6" s="104">
        <v>0.375</v>
      </c>
      <c r="C6" s="105">
        <v>2013</v>
      </c>
      <c r="D6" s="105">
        <v>7</v>
      </c>
      <c r="E6" s="105">
        <v>4</v>
      </c>
      <c r="F6" s="106">
        <v>919840</v>
      </c>
      <c r="G6" s="105">
        <v>0</v>
      </c>
      <c r="H6" s="106">
        <v>646903</v>
      </c>
      <c r="I6" s="105">
        <v>0</v>
      </c>
      <c r="J6" s="105">
        <v>0</v>
      </c>
      <c r="K6" s="105">
        <v>0</v>
      </c>
      <c r="L6" s="107">
        <v>88.506399999999999</v>
      </c>
      <c r="M6" s="106">
        <v>20.6</v>
      </c>
      <c r="N6" s="108">
        <v>0</v>
      </c>
      <c r="O6" s="109">
        <v>3028</v>
      </c>
      <c r="P6" s="94">
        <f t="shared" si="0"/>
        <v>3028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3028</v>
      </c>
      <c r="W6" s="113">
        <f t="shared" si="10"/>
        <v>106932.82076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919840</v>
      </c>
      <c r="AF6" s="103"/>
      <c r="AG6" s="207"/>
      <c r="AH6" s="208"/>
      <c r="AI6" s="209">
        <f t="shared" si="4"/>
        <v>919840</v>
      </c>
      <c r="AJ6" s="210">
        <f t="shared" si="5"/>
        <v>919840</v>
      </c>
      <c r="AL6" s="203">
        <f t="shared" si="6"/>
        <v>0</v>
      </c>
      <c r="AM6" s="211">
        <f t="shared" si="6"/>
        <v>3028</v>
      </c>
      <c r="AN6" s="212">
        <f t="shared" si="7"/>
        <v>3028</v>
      </c>
      <c r="AO6" s="213">
        <f t="shared" si="8"/>
        <v>1</v>
      </c>
    </row>
    <row r="7" spans="1:41" x14ac:dyDescent="0.2">
      <c r="A7" s="103">
        <v>285</v>
      </c>
      <c r="B7" s="104">
        <v>0.375</v>
      </c>
      <c r="C7" s="105">
        <v>2013</v>
      </c>
      <c r="D7" s="105">
        <v>7</v>
      </c>
      <c r="E7" s="105">
        <v>5</v>
      </c>
      <c r="F7" s="106">
        <v>922868</v>
      </c>
      <c r="G7" s="105">
        <v>0</v>
      </c>
      <c r="H7" s="106">
        <v>647336</v>
      </c>
      <c r="I7" s="105">
        <v>0</v>
      </c>
      <c r="J7" s="105">
        <v>0</v>
      </c>
      <c r="K7" s="105">
        <v>0</v>
      </c>
      <c r="L7" s="107">
        <v>88.417100000000005</v>
      </c>
      <c r="M7" s="106">
        <v>20.399999999999999</v>
      </c>
      <c r="N7" s="108">
        <v>0</v>
      </c>
      <c r="O7" s="109">
        <v>2054</v>
      </c>
      <c r="P7" s="94">
        <f t="shared" si="0"/>
        <v>2054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2054</v>
      </c>
      <c r="W7" s="113">
        <f t="shared" si="10"/>
        <v>72536.332179999998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922868</v>
      </c>
      <c r="AF7" s="103"/>
      <c r="AG7" s="207"/>
      <c r="AH7" s="208"/>
      <c r="AI7" s="209">
        <f t="shared" si="4"/>
        <v>922868</v>
      </c>
      <c r="AJ7" s="210">
        <f t="shared" si="5"/>
        <v>922868</v>
      </c>
      <c r="AL7" s="203">
        <f t="shared" si="6"/>
        <v>0</v>
      </c>
      <c r="AM7" s="211">
        <f t="shared" si="6"/>
        <v>2054</v>
      </c>
      <c r="AN7" s="212">
        <f t="shared" si="7"/>
        <v>2054</v>
      </c>
      <c r="AO7" s="213">
        <f t="shared" si="8"/>
        <v>1</v>
      </c>
    </row>
    <row r="8" spans="1:41" x14ac:dyDescent="0.2">
      <c r="A8" s="103">
        <v>285</v>
      </c>
      <c r="B8" s="104">
        <v>0.375</v>
      </c>
      <c r="C8" s="105">
        <v>2013</v>
      </c>
      <c r="D8" s="105">
        <v>7</v>
      </c>
      <c r="E8" s="105">
        <v>6</v>
      </c>
      <c r="F8" s="106">
        <v>924922</v>
      </c>
      <c r="G8" s="105">
        <v>0</v>
      </c>
      <c r="H8" s="106">
        <v>647627</v>
      </c>
      <c r="I8" s="105">
        <v>0</v>
      </c>
      <c r="J8" s="105">
        <v>0</v>
      </c>
      <c r="K8" s="105">
        <v>0</v>
      </c>
      <c r="L8" s="107">
        <v>89.267099999999999</v>
      </c>
      <c r="M8" s="106">
        <v>18.3</v>
      </c>
      <c r="N8" s="108">
        <v>0</v>
      </c>
      <c r="O8" s="109">
        <v>49</v>
      </c>
      <c r="P8" s="94">
        <f t="shared" si="0"/>
        <v>49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49</v>
      </c>
      <c r="W8" s="113">
        <f t="shared" si="10"/>
        <v>1730.4188300000001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924922</v>
      </c>
      <c r="AF8" s="103"/>
      <c r="AG8" s="207"/>
      <c r="AH8" s="208"/>
      <c r="AI8" s="209">
        <f t="shared" si="4"/>
        <v>924922</v>
      </c>
      <c r="AJ8" s="210">
        <f t="shared" si="5"/>
        <v>924922</v>
      </c>
      <c r="AL8" s="203">
        <f t="shared" si="6"/>
        <v>0</v>
      </c>
      <c r="AM8" s="211">
        <f t="shared" si="6"/>
        <v>49</v>
      </c>
      <c r="AN8" s="212">
        <f t="shared" si="7"/>
        <v>49</v>
      </c>
      <c r="AO8" s="213">
        <f t="shared" si="8"/>
        <v>1</v>
      </c>
    </row>
    <row r="9" spans="1:41" x14ac:dyDescent="0.2">
      <c r="A9" s="103">
        <v>285</v>
      </c>
      <c r="B9" s="104">
        <v>0.375</v>
      </c>
      <c r="C9" s="105">
        <v>2013</v>
      </c>
      <c r="D9" s="105">
        <v>7</v>
      </c>
      <c r="E9" s="105">
        <v>7</v>
      </c>
      <c r="F9" s="106">
        <v>924971</v>
      </c>
      <c r="G9" s="105">
        <v>0</v>
      </c>
      <c r="H9" s="106">
        <v>647634</v>
      </c>
      <c r="I9" s="105">
        <v>0</v>
      </c>
      <c r="J9" s="105">
        <v>0</v>
      </c>
      <c r="K9" s="105">
        <v>0</v>
      </c>
      <c r="L9" s="107">
        <v>90.942999999999998</v>
      </c>
      <c r="M9" s="106">
        <v>19.8</v>
      </c>
      <c r="N9" s="108">
        <v>0</v>
      </c>
      <c r="O9" s="109">
        <v>1152</v>
      </c>
      <c r="P9" s="94">
        <f t="shared" si="0"/>
        <v>1152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1152</v>
      </c>
      <c r="W9" s="113">
        <f t="shared" si="10"/>
        <v>40682.499839999997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924971</v>
      </c>
      <c r="AF9" s="103"/>
      <c r="AG9" s="207"/>
      <c r="AH9" s="208"/>
      <c r="AI9" s="209">
        <f t="shared" si="4"/>
        <v>924971</v>
      </c>
      <c r="AJ9" s="210">
        <f t="shared" si="5"/>
        <v>924971</v>
      </c>
      <c r="AL9" s="203">
        <f t="shared" si="6"/>
        <v>926118</v>
      </c>
      <c r="AM9" s="211">
        <f t="shared" si="6"/>
        <v>1152</v>
      </c>
      <c r="AN9" s="212">
        <f t="shared" si="7"/>
        <v>-924966</v>
      </c>
      <c r="AO9" s="213">
        <f t="shared" si="8"/>
        <v>-802.921875</v>
      </c>
    </row>
    <row r="10" spans="1:41" x14ac:dyDescent="0.2">
      <c r="A10" s="103">
        <v>285</v>
      </c>
      <c r="B10" s="104">
        <v>0.375</v>
      </c>
      <c r="C10" s="105">
        <v>2013</v>
      </c>
      <c r="D10" s="105">
        <v>7</v>
      </c>
      <c r="E10" s="105">
        <v>8</v>
      </c>
      <c r="F10" s="106">
        <v>926123</v>
      </c>
      <c r="G10" s="105">
        <v>0</v>
      </c>
      <c r="H10" s="106">
        <v>647797</v>
      </c>
      <c r="I10" s="105">
        <v>0</v>
      </c>
      <c r="J10" s="105">
        <v>0</v>
      </c>
      <c r="K10" s="105">
        <v>0</v>
      </c>
      <c r="L10" s="107">
        <v>90.205200000000005</v>
      </c>
      <c r="M10" s="106">
        <v>20.9</v>
      </c>
      <c r="N10" s="108">
        <v>0</v>
      </c>
      <c r="O10" s="109">
        <v>3306</v>
      </c>
      <c r="P10" s="94">
        <f t="shared" si="0"/>
        <v>3306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3306</v>
      </c>
      <c r="W10" s="113">
        <f t="shared" si="10"/>
        <v>116750.29901999999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926123</v>
      </c>
      <c r="AF10" s="103">
        <v>285</v>
      </c>
      <c r="AG10" s="207">
        <v>8</v>
      </c>
      <c r="AH10" s="208">
        <v>926118</v>
      </c>
      <c r="AI10" s="209">
        <f t="shared" si="4"/>
        <v>926123</v>
      </c>
      <c r="AJ10" s="210">
        <f t="shared" si="5"/>
        <v>5</v>
      </c>
      <c r="AL10" s="203">
        <f t="shared" si="6"/>
        <v>3306</v>
      </c>
      <c r="AM10" s="211">
        <f t="shared" si="6"/>
        <v>3306</v>
      </c>
      <c r="AN10" s="212">
        <f t="shared" si="7"/>
        <v>0</v>
      </c>
      <c r="AO10" s="213">
        <f t="shared" si="8"/>
        <v>0</v>
      </c>
    </row>
    <row r="11" spans="1:41" x14ac:dyDescent="0.2">
      <c r="A11" s="103">
        <v>285</v>
      </c>
      <c r="B11" s="104">
        <v>0.375</v>
      </c>
      <c r="C11" s="105">
        <v>2013</v>
      </c>
      <c r="D11" s="105">
        <v>7</v>
      </c>
      <c r="E11" s="105">
        <v>9</v>
      </c>
      <c r="F11" s="106">
        <v>929429</v>
      </c>
      <c r="G11" s="105">
        <v>0</v>
      </c>
      <c r="H11" s="106">
        <v>648268</v>
      </c>
      <c r="I11" s="105">
        <v>0</v>
      </c>
      <c r="J11" s="105">
        <v>0</v>
      </c>
      <c r="K11" s="105">
        <v>0</v>
      </c>
      <c r="L11" s="107">
        <v>88.205500000000001</v>
      </c>
      <c r="M11" s="106">
        <v>20</v>
      </c>
      <c r="N11" s="108">
        <v>0</v>
      </c>
      <c r="O11" s="109">
        <v>3186</v>
      </c>
      <c r="P11" s="94">
        <f t="shared" si="0"/>
        <v>3186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3186</v>
      </c>
      <c r="W11" s="116">
        <f t="shared" si="10"/>
        <v>112512.53861999999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929429</v>
      </c>
      <c r="AF11" s="103">
        <v>285</v>
      </c>
      <c r="AG11" s="207">
        <v>9</v>
      </c>
      <c r="AH11" s="208">
        <v>929424</v>
      </c>
      <c r="AI11" s="209">
        <f t="shared" si="4"/>
        <v>929429</v>
      </c>
      <c r="AJ11" s="210">
        <f t="shared" si="5"/>
        <v>5</v>
      </c>
      <c r="AL11" s="203">
        <f t="shared" si="6"/>
        <v>3190</v>
      </c>
      <c r="AM11" s="211">
        <f t="shared" si="6"/>
        <v>3186</v>
      </c>
      <c r="AN11" s="212">
        <f t="shared" si="7"/>
        <v>-4</v>
      </c>
      <c r="AO11" s="213">
        <f t="shared" si="8"/>
        <v>-1.2554927809165098E-3</v>
      </c>
    </row>
    <row r="12" spans="1:41" x14ac:dyDescent="0.2">
      <c r="A12" s="103">
        <v>285</v>
      </c>
      <c r="B12" s="104">
        <v>0.375</v>
      </c>
      <c r="C12" s="105">
        <v>2013</v>
      </c>
      <c r="D12" s="105">
        <v>7</v>
      </c>
      <c r="E12" s="105">
        <v>10</v>
      </c>
      <c r="F12" s="106">
        <v>932615</v>
      </c>
      <c r="G12" s="105">
        <v>0</v>
      </c>
      <c r="H12" s="106">
        <v>648724</v>
      </c>
      <c r="I12" s="105">
        <v>0</v>
      </c>
      <c r="J12" s="105">
        <v>0</v>
      </c>
      <c r="K12" s="105">
        <v>0</v>
      </c>
      <c r="L12" s="107">
        <v>88.133799999999994</v>
      </c>
      <c r="M12" s="106">
        <v>20.100000000000001</v>
      </c>
      <c r="N12" s="108">
        <v>0</v>
      </c>
      <c r="O12" s="109">
        <v>3449</v>
      </c>
      <c r="P12" s="94">
        <f t="shared" si="0"/>
        <v>3449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3449</v>
      </c>
      <c r="W12" s="116">
        <f t="shared" si="10"/>
        <v>121800.29682999999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932615</v>
      </c>
      <c r="AF12" s="103">
        <v>285</v>
      </c>
      <c r="AG12" s="207">
        <v>10</v>
      </c>
      <c r="AH12" s="208">
        <v>932614</v>
      </c>
      <c r="AI12" s="209">
        <f t="shared" si="4"/>
        <v>932615</v>
      </c>
      <c r="AJ12" s="210">
        <f t="shared" si="5"/>
        <v>1</v>
      </c>
      <c r="AL12" s="203">
        <f t="shared" si="6"/>
        <v>3446</v>
      </c>
      <c r="AM12" s="211">
        <f t="shared" si="6"/>
        <v>3449</v>
      </c>
      <c r="AN12" s="212">
        <f t="shared" si="7"/>
        <v>3</v>
      </c>
      <c r="AO12" s="213">
        <f t="shared" si="8"/>
        <v>8.6981733835894465E-4</v>
      </c>
    </row>
    <row r="13" spans="1:41" x14ac:dyDescent="0.2">
      <c r="A13" s="103">
        <v>285</v>
      </c>
      <c r="B13" s="104">
        <v>0.375</v>
      </c>
      <c r="C13" s="105">
        <v>2013</v>
      </c>
      <c r="D13" s="105">
        <v>7</v>
      </c>
      <c r="E13" s="105">
        <v>11</v>
      </c>
      <c r="F13" s="106">
        <v>936064</v>
      </c>
      <c r="G13" s="105">
        <v>0</v>
      </c>
      <c r="H13" s="106">
        <v>649218</v>
      </c>
      <c r="I13" s="105">
        <v>0</v>
      </c>
      <c r="J13" s="105">
        <v>0</v>
      </c>
      <c r="K13" s="105">
        <v>0</v>
      </c>
      <c r="L13" s="107">
        <v>88.113600000000005</v>
      </c>
      <c r="M13" s="106">
        <v>19.899999999999999</v>
      </c>
      <c r="N13" s="108">
        <v>0</v>
      </c>
      <c r="O13" s="109">
        <v>2898</v>
      </c>
      <c r="P13" s="94">
        <f t="shared" si="0"/>
        <v>2898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2898</v>
      </c>
      <c r="W13" s="116">
        <f t="shared" si="10"/>
        <v>102341.91366000001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936064</v>
      </c>
      <c r="AF13" s="103">
        <v>285</v>
      </c>
      <c r="AG13" s="207">
        <v>11</v>
      </c>
      <c r="AH13" s="208">
        <v>936060</v>
      </c>
      <c r="AI13" s="209">
        <f t="shared" si="4"/>
        <v>936064</v>
      </c>
      <c r="AJ13" s="210">
        <f t="shared" si="5"/>
        <v>4</v>
      </c>
      <c r="AL13" s="203">
        <f t="shared" si="6"/>
        <v>2898</v>
      </c>
      <c r="AM13" s="211">
        <f t="shared" si="6"/>
        <v>2898</v>
      </c>
      <c r="AN13" s="212">
        <f t="shared" si="7"/>
        <v>0</v>
      </c>
      <c r="AO13" s="213">
        <f t="shared" si="8"/>
        <v>0</v>
      </c>
    </row>
    <row r="14" spans="1:41" x14ac:dyDescent="0.2">
      <c r="A14" s="103">
        <v>285</v>
      </c>
      <c r="B14" s="104">
        <v>0.375</v>
      </c>
      <c r="C14" s="105">
        <v>2013</v>
      </c>
      <c r="D14" s="105">
        <v>7</v>
      </c>
      <c r="E14" s="105">
        <v>12</v>
      </c>
      <c r="F14" s="106">
        <v>938962</v>
      </c>
      <c r="G14" s="105">
        <v>0</v>
      </c>
      <c r="H14" s="106">
        <v>649631</v>
      </c>
      <c r="I14" s="105">
        <v>0</v>
      </c>
      <c r="J14" s="105">
        <v>0</v>
      </c>
      <c r="K14" s="105">
        <v>0</v>
      </c>
      <c r="L14" s="107">
        <v>88.519400000000005</v>
      </c>
      <c r="M14" s="106">
        <v>19.8</v>
      </c>
      <c r="N14" s="108">
        <v>0</v>
      </c>
      <c r="O14" s="109">
        <v>2181</v>
      </c>
      <c r="P14" s="94">
        <f t="shared" si="0"/>
        <v>2181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2181</v>
      </c>
      <c r="W14" s="116">
        <f t="shared" si="10"/>
        <v>77021.295270000002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938962</v>
      </c>
      <c r="AF14" s="103">
        <v>285</v>
      </c>
      <c r="AG14" s="207">
        <v>12</v>
      </c>
      <c r="AH14" s="208">
        <v>938958</v>
      </c>
      <c r="AI14" s="209">
        <f t="shared" si="4"/>
        <v>938962</v>
      </c>
      <c r="AJ14" s="210">
        <f t="shared" si="5"/>
        <v>4</v>
      </c>
      <c r="AL14" s="203">
        <f t="shared" si="6"/>
        <v>2184</v>
      </c>
      <c r="AM14" s="211">
        <f t="shared" si="6"/>
        <v>2181</v>
      </c>
      <c r="AN14" s="212">
        <f t="shared" si="7"/>
        <v>-3</v>
      </c>
      <c r="AO14" s="213">
        <f t="shared" si="8"/>
        <v>-1.375515818431912E-3</v>
      </c>
    </row>
    <row r="15" spans="1:41" x14ac:dyDescent="0.2">
      <c r="A15" s="103">
        <v>285</v>
      </c>
      <c r="B15" s="104">
        <v>0.375</v>
      </c>
      <c r="C15" s="105">
        <v>2013</v>
      </c>
      <c r="D15" s="105">
        <v>7</v>
      </c>
      <c r="E15" s="105">
        <v>13</v>
      </c>
      <c r="F15" s="106">
        <v>941143</v>
      </c>
      <c r="G15" s="105">
        <v>0</v>
      </c>
      <c r="H15" s="106">
        <v>649942</v>
      </c>
      <c r="I15" s="105">
        <v>0</v>
      </c>
      <c r="J15" s="105">
        <v>0</v>
      </c>
      <c r="K15" s="105">
        <v>0</v>
      </c>
      <c r="L15" s="107">
        <v>89.163300000000007</v>
      </c>
      <c r="M15" s="106">
        <v>18.100000000000001</v>
      </c>
      <c r="N15" s="108">
        <v>0</v>
      </c>
      <c r="O15" s="109">
        <v>0</v>
      </c>
      <c r="P15" s="94">
        <f t="shared" si="0"/>
        <v>0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0</v>
      </c>
      <c r="W15" s="116">
        <f t="shared" si="10"/>
        <v>0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941143</v>
      </c>
      <c r="AF15" s="103">
        <v>285</v>
      </c>
      <c r="AG15" s="207">
        <v>13</v>
      </c>
      <c r="AH15" s="208">
        <v>941142</v>
      </c>
      <c r="AI15" s="209">
        <f t="shared" si="4"/>
        <v>941143</v>
      </c>
      <c r="AJ15" s="210">
        <f t="shared" si="5"/>
        <v>1</v>
      </c>
      <c r="AL15" s="203">
        <f t="shared" si="6"/>
        <v>0</v>
      </c>
      <c r="AM15" s="211">
        <f t="shared" si="6"/>
        <v>0</v>
      </c>
      <c r="AN15" s="212">
        <f t="shared" si="7"/>
        <v>0</v>
      </c>
      <c r="AO15" s="213" t="str">
        <f t="shared" si="8"/>
        <v/>
      </c>
    </row>
    <row r="16" spans="1:41" x14ac:dyDescent="0.2">
      <c r="A16" s="103">
        <v>285</v>
      </c>
      <c r="B16" s="104">
        <v>0.375</v>
      </c>
      <c r="C16" s="105">
        <v>2013</v>
      </c>
      <c r="D16" s="105">
        <v>7</v>
      </c>
      <c r="E16" s="105">
        <v>14</v>
      </c>
      <c r="F16" s="106">
        <v>941143</v>
      </c>
      <c r="G16" s="105">
        <v>0</v>
      </c>
      <c r="H16" s="106">
        <v>649942</v>
      </c>
      <c r="I16" s="105">
        <v>0</v>
      </c>
      <c r="J16" s="105">
        <v>0</v>
      </c>
      <c r="K16" s="105">
        <v>0</v>
      </c>
      <c r="L16" s="107">
        <v>90.902900000000002</v>
      </c>
      <c r="M16" s="106">
        <v>18.2</v>
      </c>
      <c r="N16" s="108">
        <v>0</v>
      </c>
      <c r="O16" s="109">
        <v>1265</v>
      </c>
      <c r="P16" s="94">
        <f t="shared" si="0"/>
        <v>1265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1265</v>
      </c>
      <c r="W16" s="116">
        <f t="shared" si="10"/>
        <v>44673.057549999998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941143</v>
      </c>
      <c r="AF16" s="103">
        <v>285</v>
      </c>
      <c r="AG16" s="207">
        <v>14</v>
      </c>
      <c r="AH16" s="208">
        <v>941142</v>
      </c>
      <c r="AI16" s="209">
        <f t="shared" si="4"/>
        <v>941143</v>
      </c>
      <c r="AJ16" s="210">
        <f t="shared" si="5"/>
        <v>1</v>
      </c>
      <c r="AL16" s="203">
        <f t="shared" si="6"/>
        <v>1255</v>
      </c>
      <c r="AM16" s="211">
        <f t="shared" si="6"/>
        <v>1265</v>
      </c>
      <c r="AN16" s="212">
        <f t="shared" si="7"/>
        <v>10</v>
      </c>
      <c r="AO16" s="213">
        <f t="shared" si="8"/>
        <v>7.9051383399209481E-3</v>
      </c>
    </row>
    <row r="17" spans="1:41" x14ac:dyDescent="0.2">
      <c r="A17" s="103">
        <v>285</v>
      </c>
      <c r="B17" s="104">
        <v>0.375</v>
      </c>
      <c r="C17" s="105">
        <v>2013</v>
      </c>
      <c r="D17" s="105">
        <v>7</v>
      </c>
      <c r="E17" s="105">
        <v>15</v>
      </c>
      <c r="F17" s="106">
        <v>942408</v>
      </c>
      <c r="G17" s="105">
        <v>0</v>
      </c>
      <c r="H17" s="106">
        <v>650121</v>
      </c>
      <c r="I17" s="105">
        <v>0</v>
      </c>
      <c r="J17" s="105">
        <v>0</v>
      </c>
      <c r="K17" s="105">
        <v>0</v>
      </c>
      <c r="L17" s="107">
        <v>89.902600000000007</v>
      </c>
      <c r="M17" s="106">
        <v>21.6</v>
      </c>
      <c r="N17" s="108">
        <v>0</v>
      </c>
      <c r="O17" s="109">
        <v>3331</v>
      </c>
      <c r="P17" s="94">
        <f t="shared" si="0"/>
        <v>3331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3331</v>
      </c>
      <c r="W17" s="116">
        <f t="shared" si="10"/>
        <v>117633.16576999999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942408</v>
      </c>
      <c r="AF17" s="103">
        <v>285</v>
      </c>
      <c r="AG17" s="207">
        <v>15</v>
      </c>
      <c r="AH17" s="208">
        <v>942397</v>
      </c>
      <c r="AI17" s="209">
        <f t="shared" si="4"/>
        <v>942408</v>
      </c>
      <c r="AJ17" s="210">
        <f t="shared" si="5"/>
        <v>11</v>
      </c>
      <c r="AL17" s="203">
        <f t="shared" si="6"/>
        <v>3338</v>
      </c>
      <c r="AM17" s="211">
        <f t="shared" si="6"/>
        <v>3331</v>
      </c>
      <c r="AN17" s="212">
        <f t="shared" si="7"/>
        <v>-7</v>
      </c>
      <c r="AO17" s="213">
        <f t="shared" si="8"/>
        <v>-2.1014710297208045E-3</v>
      </c>
    </row>
    <row r="18" spans="1:41" x14ac:dyDescent="0.2">
      <c r="A18" s="103">
        <v>285</v>
      </c>
      <c r="B18" s="104">
        <v>0.375</v>
      </c>
      <c r="C18" s="105">
        <v>2013</v>
      </c>
      <c r="D18" s="105">
        <v>7</v>
      </c>
      <c r="E18" s="105">
        <v>16</v>
      </c>
      <c r="F18" s="106">
        <v>945739</v>
      </c>
      <c r="G18" s="105">
        <v>0</v>
      </c>
      <c r="H18" s="106">
        <v>650598</v>
      </c>
      <c r="I18" s="105">
        <v>0</v>
      </c>
      <c r="J18" s="105">
        <v>0</v>
      </c>
      <c r="K18" s="105">
        <v>0</v>
      </c>
      <c r="L18" s="107">
        <v>88.062200000000004</v>
      </c>
      <c r="M18" s="106">
        <v>20.100000000000001</v>
      </c>
      <c r="N18" s="108">
        <v>0</v>
      </c>
      <c r="O18" s="109">
        <v>2988</v>
      </c>
      <c r="P18" s="94">
        <f t="shared" si="0"/>
        <v>2988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2988</v>
      </c>
      <c r="W18" s="116">
        <f t="shared" si="10"/>
        <v>105520.23396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945739</v>
      </c>
      <c r="AF18" s="103">
        <v>285</v>
      </c>
      <c r="AG18" s="207">
        <v>16</v>
      </c>
      <c r="AH18" s="208">
        <v>945735</v>
      </c>
      <c r="AI18" s="209">
        <f t="shared" si="4"/>
        <v>945739</v>
      </c>
      <c r="AJ18" s="210">
        <f t="shared" si="5"/>
        <v>4</v>
      </c>
      <c r="AL18" s="203">
        <f t="shared" si="6"/>
        <v>2991</v>
      </c>
      <c r="AM18" s="211">
        <f t="shared" si="6"/>
        <v>2988</v>
      </c>
      <c r="AN18" s="212">
        <f t="shared" si="7"/>
        <v>-3</v>
      </c>
      <c r="AO18" s="213">
        <f t="shared" si="8"/>
        <v>-1.004016064257028E-3</v>
      </c>
    </row>
    <row r="19" spans="1:41" x14ac:dyDescent="0.2">
      <c r="A19" s="103">
        <v>285</v>
      </c>
      <c r="B19" s="104">
        <v>0.375</v>
      </c>
      <c r="C19" s="105">
        <v>2013</v>
      </c>
      <c r="D19" s="105">
        <v>7</v>
      </c>
      <c r="E19" s="105">
        <v>17</v>
      </c>
      <c r="F19" s="106">
        <v>948727</v>
      </c>
      <c r="G19" s="105">
        <v>0</v>
      </c>
      <c r="H19" s="106">
        <v>651052</v>
      </c>
      <c r="I19" s="105">
        <v>0</v>
      </c>
      <c r="J19" s="105">
        <v>0</v>
      </c>
      <c r="K19" s="105">
        <v>0</v>
      </c>
      <c r="L19" s="107">
        <v>83.065399999999997</v>
      </c>
      <c r="M19" s="106">
        <v>20.3</v>
      </c>
      <c r="N19" s="108">
        <v>0</v>
      </c>
      <c r="O19" s="109">
        <v>3342</v>
      </c>
      <c r="P19" s="94">
        <f t="shared" si="0"/>
        <v>3342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3342</v>
      </c>
      <c r="W19" s="116">
        <f t="shared" si="10"/>
        <v>118021.62714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948727</v>
      </c>
      <c r="AF19" s="103">
        <v>285</v>
      </c>
      <c r="AG19" s="207">
        <v>17</v>
      </c>
      <c r="AH19" s="208">
        <v>948726</v>
      </c>
      <c r="AI19" s="209">
        <f t="shared" si="4"/>
        <v>948727</v>
      </c>
      <c r="AJ19" s="210">
        <f t="shared" si="5"/>
        <v>1</v>
      </c>
      <c r="AL19" s="203">
        <f t="shared" si="6"/>
        <v>3326</v>
      </c>
      <c r="AM19" s="211">
        <f t="shared" si="6"/>
        <v>3342</v>
      </c>
      <c r="AN19" s="212">
        <f t="shared" si="7"/>
        <v>16</v>
      </c>
      <c r="AO19" s="213">
        <f t="shared" si="8"/>
        <v>4.7875523638539795E-3</v>
      </c>
    </row>
    <row r="20" spans="1:41" x14ac:dyDescent="0.2">
      <c r="A20" s="103">
        <v>285</v>
      </c>
      <c r="B20" s="104">
        <v>0.375</v>
      </c>
      <c r="C20" s="105">
        <v>2013</v>
      </c>
      <c r="D20" s="105">
        <v>7</v>
      </c>
      <c r="E20" s="105">
        <v>18</v>
      </c>
      <c r="F20" s="106">
        <v>952069</v>
      </c>
      <c r="G20" s="105">
        <v>0</v>
      </c>
      <c r="H20" s="106">
        <v>651561</v>
      </c>
      <c r="I20" s="105">
        <v>0</v>
      </c>
      <c r="J20" s="105">
        <v>0</v>
      </c>
      <c r="K20" s="105">
        <v>0</v>
      </c>
      <c r="L20" s="107">
        <v>82.470699999999994</v>
      </c>
      <c r="M20" s="106">
        <v>19.600000000000001</v>
      </c>
      <c r="N20" s="108">
        <v>0</v>
      </c>
      <c r="O20" s="109">
        <v>3004</v>
      </c>
      <c r="P20" s="94">
        <f t="shared" si="0"/>
        <v>3004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3004</v>
      </c>
      <c r="W20" s="116">
        <f t="shared" si="10"/>
        <v>106085.26867999999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952069</v>
      </c>
      <c r="AF20" s="103">
        <v>285</v>
      </c>
      <c r="AG20" s="207">
        <v>18</v>
      </c>
      <c r="AH20" s="208">
        <v>952052</v>
      </c>
      <c r="AI20" s="209">
        <f t="shared" si="4"/>
        <v>952069</v>
      </c>
      <c r="AJ20" s="210">
        <f t="shared" si="5"/>
        <v>17</v>
      </c>
      <c r="AL20" s="203">
        <f t="shared" si="6"/>
        <v>3014</v>
      </c>
      <c r="AM20" s="211">
        <f t="shared" si="6"/>
        <v>3004</v>
      </c>
      <c r="AN20" s="212">
        <f t="shared" si="7"/>
        <v>-10</v>
      </c>
      <c r="AO20" s="213">
        <f t="shared" si="8"/>
        <v>-3.3288948069241011E-3</v>
      </c>
    </row>
    <row r="21" spans="1:41" x14ac:dyDescent="0.2">
      <c r="A21" s="103">
        <v>285</v>
      </c>
      <c r="B21" s="104">
        <v>0.375</v>
      </c>
      <c r="C21" s="105">
        <v>2013</v>
      </c>
      <c r="D21" s="105">
        <v>7</v>
      </c>
      <c r="E21" s="105">
        <v>19</v>
      </c>
      <c r="F21" s="106">
        <v>955073</v>
      </c>
      <c r="G21" s="105">
        <v>0</v>
      </c>
      <c r="H21" s="106">
        <v>652018</v>
      </c>
      <c r="I21" s="105">
        <v>0</v>
      </c>
      <c r="J21" s="105">
        <v>0</v>
      </c>
      <c r="K21" s="105">
        <v>0</v>
      </c>
      <c r="L21" s="107">
        <v>82.746600000000001</v>
      </c>
      <c r="M21" s="106">
        <v>19.899999999999999</v>
      </c>
      <c r="N21" s="108">
        <v>0</v>
      </c>
      <c r="O21" s="109">
        <v>492</v>
      </c>
      <c r="P21" s="94">
        <f t="shared" si="0"/>
        <v>492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492</v>
      </c>
      <c r="W21" s="116">
        <f t="shared" si="10"/>
        <v>17374.817640000001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955073</v>
      </c>
      <c r="AF21" s="103">
        <v>285</v>
      </c>
      <c r="AG21" s="207">
        <v>19</v>
      </c>
      <c r="AH21" s="208">
        <v>955066</v>
      </c>
      <c r="AI21" s="209">
        <f t="shared" si="4"/>
        <v>955073</v>
      </c>
      <c r="AJ21" s="210">
        <f t="shared" si="5"/>
        <v>7</v>
      </c>
      <c r="AL21" s="203">
        <f t="shared" si="6"/>
        <v>498</v>
      </c>
      <c r="AM21" s="211">
        <f t="shared" si="6"/>
        <v>492</v>
      </c>
      <c r="AN21" s="212">
        <f t="shared" si="7"/>
        <v>-6</v>
      </c>
      <c r="AO21" s="213">
        <f t="shared" si="8"/>
        <v>-1.2195121951219513E-2</v>
      </c>
    </row>
    <row r="22" spans="1:41" x14ac:dyDescent="0.2">
      <c r="A22" s="103">
        <v>285</v>
      </c>
      <c r="B22" s="104">
        <v>0.375</v>
      </c>
      <c r="C22" s="105">
        <v>2013</v>
      </c>
      <c r="D22" s="105">
        <v>7</v>
      </c>
      <c r="E22" s="105">
        <v>20</v>
      </c>
      <c r="F22" s="106">
        <v>955565</v>
      </c>
      <c r="G22" s="105">
        <v>0</v>
      </c>
      <c r="H22" s="106">
        <v>652093</v>
      </c>
      <c r="I22" s="105">
        <v>0</v>
      </c>
      <c r="J22" s="105">
        <v>0</v>
      </c>
      <c r="K22" s="105">
        <v>0</v>
      </c>
      <c r="L22" s="107">
        <v>84.243600000000001</v>
      </c>
      <c r="M22" s="106">
        <v>18.3</v>
      </c>
      <c r="N22" s="108">
        <v>0</v>
      </c>
      <c r="O22" s="109">
        <v>273</v>
      </c>
      <c r="P22" s="94">
        <f t="shared" si="0"/>
        <v>273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273</v>
      </c>
      <c r="W22" s="116">
        <f t="shared" si="10"/>
        <v>9640.9049099999993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955565</v>
      </c>
      <c r="AF22" s="103">
        <v>285</v>
      </c>
      <c r="AG22" s="207">
        <v>20</v>
      </c>
      <c r="AH22" s="208">
        <v>955564</v>
      </c>
      <c r="AI22" s="209">
        <f t="shared" si="4"/>
        <v>955565</v>
      </c>
      <c r="AJ22" s="210">
        <f t="shared" si="5"/>
        <v>1</v>
      </c>
      <c r="AL22" s="203">
        <f t="shared" si="6"/>
        <v>260</v>
      </c>
      <c r="AM22" s="211">
        <f t="shared" si="6"/>
        <v>273</v>
      </c>
      <c r="AN22" s="212">
        <f t="shared" si="7"/>
        <v>13</v>
      </c>
      <c r="AO22" s="213">
        <f t="shared" si="8"/>
        <v>4.7619047619047616E-2</v>
      </c>
    </row>
    <row r="23" spans="1:41" x14ac:dyDescent="0.2">
      <c r="A23" s="103">
        <v>285</v>
      </c>
      <c r="B23" s="104">
        <v>0.375</v>
      </c>
      <c r="C23" s="105">
        <v>2013</v>
      </c>
      <c r="D23" s="105">
        <v>7</v>
      </c>
      <c r="E23" s="105">
        <v>21</v>
      </c>
      <c r="F23" s="106">
        <v>955838</v>
      </c>
      <c r="G23" s="105">
        <v>0</v>
      </c>
      <c r="H23" s="106">
        <v>652133</v>
      </c>
      <c r="I23" s="105">
        <v>0</v>
      </c>
      <c r="J23" s="105">
        <v>0</v>
      </c>
      <c r="K23" s="105">
        <v>0</v>
      </c>
      <c r="L23" s="107">
        <v>85.444000000000003</v>
      </c>
      <c r="M23" s="106">
        <v>21.4</v>
      </c>
      <c r="N23" s="108">
        <v>0</v>
      </c>
      <c r="O23" s="109">
        <v>2292</v>
      </c>
      <c r="P23" s="94">
        <f t="shared" si="0"/>
        <v>2292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2292</v>
      </c>
      <c r="W23" s="116">
        <f t="shared" si="10"/>
        <v>80941.223639999997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955838</v>
      </c>
      <c r="AF23" s="103">
        <v>285</v>
      </c>
      <c r="AG23" s="207">
        <v>21</v>
      </c>
      <c r="AH23" s="208">
        <v>955824</v>
      </c>
      <c r="AI23" s="209">
        <f t="shared" si="4"/>
        <v>955838</v>
      </c>
      <c r="AJ23" s="210">
        <f t="shared" si="5"/>
        <v>14</v>
      </c>
      <c r="AL23" s="203">
        <f t="shared" si="6"/>
        <v>2293</v>
      </c>
      <c r="AM23" s="211">
        <f t="shared" si="6"/>
        <v>2292</v>
      </c>
      <c r="AN23" s="212">
        <f t="shared" si="7"/>
        <v>-1</v>
      </c>
      <c r="AO23" s="213">
        <f t="shared" si="8"/>
        <v>-4.3630017452006982E-4</v>
      </c>
    </row>
    <row r="24" spans="1:41" x14ac:dyDescent="0.2">
      <c r="A24" s="103">
        <v>285</v>
      </c>
      <c r="B24" s="104">
        <v>0.375</v>
      </c>
      <c r="C24" s="105">
        <v>2013</v>
      </c>
      <c r="D24" s="105">
        <v>7</v>
      </c>
      <c r="E24" s="105">
        <v>22</v>
      </c>
      <c r="F24" s="106">
        <v>958130</v>
      </c>
      <c r="G24" s="105">
        <v>0</v>
      </c>
      <c r="H24" s="106">
        <v>652482</v>
      </c>
      <c r="I24" s="105">
        <v>0</v>
      </c>
      <c r="J24" s="105">
        <v>0</v>
      </c>
      <c r="K24" s="105">
        <v>0</v>
      </c>
      <c r="L24" s="107">
        <v>83.944900000000004</v>
      </c>
      <c r="M24" s="106">
        <v>21.9</v>
      </c>
      <c r="N24" s="108">
        <v>0</v>
      </c>
      <c r="O24" s="109">
        <v>2895</v>
      </c>
      <c r="P24" s="94">
        <f t="shared" si="0"/>
        <v>2895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2895</v>
      </c>
      <c r="W24" s="116">
        <f t="shared" si="10"/>
        <v>102235.96965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958130</v>
      </c>
      <c r="AF24" s="103">
        <v>285</v>
      </c>
      <c r="AG24" s="207">
        <v>22</v>
      </c>
      <c r="AH24" s="208">
        <v>958117</v>
      </c>
      <c r="AI24" s="209">
        <f t="shared" si="4"/>
        <v>958130</v>
      </c>
      <c r="AJ24" s="210">
        <f t="shared" si="5"/>
        <v>13</v>
      </c>
      <c r="AL24" s="203">
        <f t="shared" si="6"/>
        <v>2907</v>
      </c>
      <c r="AM24" s="211">
        <f t="shared" si="6"/>
        <v>2895</v>
      </c>
      <c r="AN24" s="212">
        <f t="shared" si="7"/>
        <v>-12</v>
      </c>
      <c r="AO24" s="213">
        <f t="shared" si="8"/>
        <v>-4.1450777202072537E-3</v>
      </c>
    </row>
    <row r="25" spans="1:41" x14ac:dyDescent="0.2">
      <c r="A25" s="103">
        <v>285</v>
      </c>
      <c r="B25" s="104">
        <v>0.375</v>
      </c>
      <c r="C25" s="105">
        <v>2013</v>
      </c>
      <c r="D25" s="105">
        <v>7</v>
      </c>
      <c r="E25" s="105">
        <v>23</v>
      </c>
      <c r="F25" s="106">
        <v>961025</v>
      </c>
      <c r="G25" s="105">
        <v>0</v>
      </c>
      <c r="H25" s="106">
        <v>652923</v>
      </c>
      <c r="I25" s="105">
        <v>0</v>
      </c>
      <c r="J25" s="105">
        <v>0</v>
      </c>
      <c r="K25" s="105">
        <v>0</v>
      </c>
      <c r="L25" s="107">
        <v>83.009500000000003</v>
      </c>
      <c r="M25" s="106">
        <v>20.399999999999999</v>
      </c>
      <c r="N25" s="108">
        <v>0</v>
      </c>
      <c r="O25" s="109">
        <v>0</v>
      </c>
      <c r="P25" s="94">
        <f t="shared" si="0"/>
        <v>-961025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961025</v>
      </c>
      <c r="AF25" s="103">
        <v>285</v>
      </c>
      <c r="AG25" s="207">
        <v>23</v>
      </c>
      <c r="AH25" s="208">
        <v>961024</v>
      </c>
      <c r="AI25" s="209">
        <f t="shared" si="4"/>
        <v>961025</v>
      </c>
      <c r="AJ25" s="210">
        <f t="shared" si="5"/>
        <v>1</v>
      </c>
      <c r="AL25" s="203">
        <f t="shared" si="6"/>
        <v>-961024</v>
      </c>
      <c r="AM25" s="211">
        <f t="shared" si="6"/>
        <v>-961025</v>
      </c>
      <c r="AN25" s="212">
        <f t="shared" si="7"/>
        <v>-1</v>
      </c>
      <c r="AO25" s="213">
        <f t="shared" si="8"/>
        <v>1.0405556567206888E-6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966976</v>
      </c>
      <c r="AM26" s="211">
        <f t="shared" si="6"/>
        <v>0</v>
      </c>
      <c r="AN26" s="212">
        <f t="shared" si="7"/>
        <v>-966976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285</v>
      </c>
      <c r="AG27" s="207">
        <v>25</v>
      </c>
      <c r="AH27" s="208">
        <v>966976</v>
      </c>
      <c r="AI27" s="209">
        <f t="shared" si="4"/>
        <v>0</v>
      </c>
      <c r="AJ27" s="210">
        <f t="shared" si="5"/>
        <v>-966976</v>
      </c>
      <c r="AL27" s="203">
        <f t="shared" si="6"/>
        <v>-966976</v>
      </c>
      <c r="AM27" s="211">
        <f t="shared" si="6"/>
        <v>0</v>
      </c>
      <c r="AN27" s="212">
        <f t="shared" si="7"/>
        <v>966976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90.942999999999998</v>
      </c>
      <c r="M36" s="136">
        <f>MAX(M3:M34)</f>
        <v>23.9</v>
      </c>
      <c r="N36" s="134" t="s">
        <v>12</v>
      </c>
      <c r="O36" s="136">
        <f>SUM(O3:O33)</f>
        <v>49245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49245</v>
      </c>
      <c r="W36" s="140">
        <f>SUM(W3:W33)</f>
        <v>1739070.9241500003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18</v>
      </c>
      <c r="AJ36" s="223">
        <f>SUM(AJ3:AJ33)</f>
        <v>4557329</v>
      </c>
      <c r="AK36" s="224" t="s">
        <v>52</v>
      </c>
      <c r="AL36" s="225"/>
      <c r="AM36" s="225"/>
      <c r="AN36" s="223">
        <f>SUM(AN3:AN33)</f>
        <v>-1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87.411782608695646</v>
      </c>
      <c r="M37" s="144">
        <f>AVERAGE(M3:M34)</f>
        <v>20.278260869565219</v>
      </c>
      <c r="N37" s="134" t="s">
        <v>48</v>
      </c>
      <c r="O37" s="145">
        <f>O36*35.31467</f>
        <v>1739070.9241500001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5</v>
      </c>
      <c r="AN37" s="228">
        <f>IFERROR(AN36/SUM(AM3:AM33),"")</f>
        <v>1.0967557963543837E-6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82.470699999999994</v>
      </c>
      <c r="M38" s="145">
        <f>MIN(M3:M34)</f>
        <v>18.100000000000001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96.15296086956522</v>
      </c>
      <c r="M44" s="152">
        <f>M37*(1+$L$43)</f>
        <v>22.306086956521742</v>
      </c>
    </row>
    <row r="45" spans="1:41" x14ac:dyDescent="0.2">
      <c r="K45" s="151" t="s">
        <v>62</v>
      </c>
      <c r="L45" s="152">
        <f>L37*(1-$L$43)</f>
        <v>78.670604347826085</v>
      </c>
      <c r="M45" s="152">
        <f>M37*(1-$L$43)</f>
        <v>18.250434782608696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239" priority="47" stopIfTrue="1" operator="lessThan">
      <formula>$L$45</formula>
    </cfRule>
    <cfRule type="cellIs" dxfId="238" priority="48" stopIfTrue="1" operator="greaterThan">
      <formula>$L$44</formula>
    </cfRule>
  </conditionalFormatting>
  <conditionalFormatting sqref="M3:M34">
    <cfRule type="cellIs" dxfId="237" priority="45" stopIfTrue="1" operator="lessThan">
      <formula>$M$45</formula>
    </cfRule>
    <cfRule type="cellIs" dxfId="236" priority="46" stopIfTrue="1" operator="greaterThan">
      <formula>$M$44</formula>
    </cfRule>
  </conditionalFormatting>
  <conditionalFormatting sqref="O3:O34">
    <cfRule type="cellIs" dxfId="235" priority="44" stopIfTrue="1" operator="lessThan">
      <formula>0</formula>
    </cfRule>
  </conditionalFormatting>
  <conditionalFormatting sqref="O3:O33">
    <cfRule type="cellIs" dxfId="234" priority="43" stopIfTrue="1" operator="lessThan">
      <formula>0</formula>
    </cfRule>
  </conditionalFormatting>
  <conditionalFormatting sqref="O3">
    <cfRule type="cellIs" dxfId="233" priority="42" stopIfTrue="1" operator="notEqual">
      <formula>$P$3</formula>
    </cfRule>
  </conditionalFormatting>
  <conditionalFormatting sqref="O4">
    <cfRule type="cellIs" dxfId="232" priority="41" stopIfTrue="1" operator="notEqual">
      <formula>P$4</formula>
    </cfRule>
  </conditionalFormatting>
  <conditionalFormatting sqref="O5">
    <cfRule type="cellIs" dxfId="231" priority="40" stopIfTrue="1" operator="notEqual">
      <formula>$P$5</formula>
    </cfRule>
  </conditionalFormatting>
  <conditionalFormatting sqref="O6">
    <cfRule type="cellIs" dxfId="230" priority="39" stopIfTrue="1" operator="notEqual">
      <formula>$P$6</formula>
    </cfRule>
  </conditionalFormatting>
  <conditionalFormatting sqref="O7">
    <cfRule type="cellIs" dxfId="229" priority="38" stopIfTrue="1" operator="notEqual">
      <formula>$P$7</formula>
    </cfRule>
  </conditionalFormatting>
  <conditionalFormatting sqref="O8">
    <cfRule type="cellIs" dxfId="228" priority="37" stopIfTrue="1" operator="notEqual">
      <formula>$P$8</formula>
    </cfRule>
  </conditionalFormatting>
  <conditionalFormatting sqref="O9">
    <cfRule type="cellIs" dxfId="227" priority="36" stopIfTrue="1" operator="notEqual">
      <formula>$P$9</formula>
    </cfRule>
  </conditionalFormatting>
  <conditionalFormatting sqref="O10">
    <cfRule type="cellIs" dxfId="226" priority="34" stopIfTrue="1" operator="notEqual">
      <formula>$P$10</formula>
    </cfRule>
    <cfRule type="cellIs" dxfId="225" priority="35" stopIfTrue="1" operator="greaterThan">
      <formula>$P$10</formula>
    </cfRule>
  </conditionalFormatting>
  <conditionalFormatting sqref="O11">
    <cfRule type="cellIs" dxfId="224" priority="32" stopIfTrue="1" operator="notEqual">
      <formula>$P$11</formula>
    </cfRule>
    <cfRule type="cellIs" dxfId="223" priority="33" stopIfTrue="1" operator="greaterThan">
      <formula>$P$11</formula>
    </cfRule>
  </conditionalFormatting>
  <conditionalFormatting sqref="O12">
    <cfRule type="cellIs" dxfId="222" priority="31" stopIfTrue="1" operator="notEqual">
      <formula>$P$12</formula>
    </cfRule>
  </conditionalFormatting>
  <conditionalFormatting sqref="O14">
    <cfRule type="cellIs" dxfId="221" priority="30" stopIfTrue="1" operator="notEqual">
      <formula>$P$14</formula>
    </cfRule>
  </conditionalFormatting>
  <conditionalFormatting sqref="O15">
    <cfRule type="cellIs" dxfId="220" priority="29" stopIfTrue="1" operator="notEqual">
      <formula>$P$15</formula>
    </cfRule>
  </conditionalFormatting>
  <conditionalFormatting sqref="O16">
    <cfRule type="cellIs" dxfId="219" priority="28" stopIfTrue="1" operator="notEqual">
      <formula>$P$16</formula>
    </cfRule>
  </conditionalFormatting>
  <conditionalFormatting sqref="O17">
    <cfRule type="cellIs" dxfId="218" priority="27" stopIfTrue="1" operator="notEqual">
      <formula>$P$17</formula>
    </cfRule>
  </conditionalFormatting>
  <conditionalFormatting sqref="O18">
    <cfRule type="cellIs" dxfId="217" priority="26" stopIfTrue="1" operator="notEqual">
      <formula>$P$18</formula>
    </cfRule>
  </conditionalFormatting>
  <conditionalFormatting sqref="O19">
    <cfRule type="cellIs" dxfId="216" priority="24" stopIfTrue="1" operator="notEqual">
      <formula>$P$19</formula>
    </cfRule>
    <cfRule type="cellIs" dxfId="215" priority="25" stopIfTrue="1" operator="greaterThan">
      <formula>$P$19</formula>
    </cfRule>
  </conditionalFormatting>
  <conditionalFormatting sqref="O20">
    <cfRule type="cellIs" dxfId="214" priority="22" stopIfTrue="1" operator="notEqual">
      <formula>$P$20</formula>
    </cfRule>
    <cfRule type="cellIs" dxfId="213" priority="23" stopIfTrue="1" operator="greaterThan">
      <formula>$P$20</formula>
    </cfRule>
  </conditionalFormatting>
  <conditionalFormatting sqref="O21">
    <cfRule type="cellIs" dxfId="212" priority="21" stopIfTrue="1" operator="notEqual">
      <formula>$P$21</formula>
    </cfRule>
  </conditionalFormatting>
  <conditionalFormatting sqref="O22">
    <cfRule type="cellIs" dxfId="211" priority="20" stopIfTrue="1" operator="notEqual">
      <formula>$P$22</formula>
    </cfRule>
  </conditionalFormatting>
  <conditionalFormatting sqref="O23">
    <cfRule type="cellIs" dxfId="210" priority="19" stopIfTrue="1" operator="notEqual">
      <formula>$P$23</formula>
    </cfRule>
  </conditionalFormatting>
  <conditionalFormatting sqref="O24">
    <cfRule type="cellIs" dxfId="209" priority="17" stopIfTrue="1" operator="notEqual">
      <formula>$P$24</formula>
    </cfRule>
    <cfRule type="cellIs" dxfId="208" priority="18" stopIfTrue="1" operator="greaterThan">
      <formula>$P$24</formula>
    </cfRule>
  </conditionalFormatting>
  <conditionalFormatting sqref="O25">
    <cfRule type="cellIs" dxfId="207" priority="15" stopIfTrue="1" operator="notEqual">
      <formula>$P$25</formula>
    </cfRule>
    <cfRule type="cellIs" dxfId="206" priority="16" stopIfTrue="1" operator="greaterThan">
      <formula>$P$25</formula>
    </cfRule>
  </conditionalFormatting>
  <conditionalFormatting sqref="O26">
    <cfRule type="cellIs" dxfId="205" priority="14" stopIfTrue="1" operator="notEqual">
      <formula>$P$26</formula>
    </cfRule>
  </conditionalFormatting>
  <conditionalFormatting sqref="O27">
    <cfRule type="cellIs" dxfId="204" priority="13" stopIfTrue="1" operator="notEqual">
      <formula>$P$27</formula>
    </cfRule>
  </conditionalFormatting>
  <conditionalFormatting sqref="O28">
    <cfRule type="cellIs" dxfId="203" priority="12" stopIfTrue="1" operator="notEqual">
      <formula>$P$28</formula>
    </cfRule>
  </conditionalFormatting>
  <conditionalFormatting sqref="O29">
    <cfRule type="cellIs" dxfId="202" priority="11" stopIfTrue="1" operator="notEqual">
      <formula>$P$29</formula>
    </cfRule>
  </conditionalFormatting>
  <conditionalFormatting sqref="O30">
    <cfRule type="cellIs" dxfId="201" priority="10" stopIfTrue="1" operator="notEqual">
      <formula>$P$30</formula>
    </cfRule>
  </conditionalFormatting>
  <conditionalFormatting sqref="O31">
    <cfRule type="cellIs" dxfId="200" priority="8" stopIfTrue="1" operator="notEqual">
      <formula>$P$31</formula>
    </cfRule>
    <cfRule type="cellIs" dxfId="199" priority="9" stopIfTrue="1" operator="greaterThan">
      <formula>$P$31</formula>
    </cfRule>
  </conditionalFormatting>
  <conditionalFormatting sqref="O32">
    <cfRule type="cellIs" dxfId="198" priority="6" stopIfTrue="1" operator="notEqual">
      <formula>$P$32</formula>
    </cfRule>
    <cfRule type="cellIs" dxfId="197" priority="7" stopIfTrue="1" operator="greaterThan">
      <formula>$P$32</formula>
    </cfRule>
  </conditionalFormatting>
  <conditionalFormatting sqref="O33">
    <cfRule type="cellIs" dxfId="196" priority="5" stopIfTrue="1" operator="notEqual">
      <formula>$P$33</formula>
    </cfRule>
  </conditionalFormatting>
  <conditionalFormatting sqref="O13">
    <cfRule type="cellIs" dxfId="195" priority="4" stopIfTrue="1" operator="notEqual">
      <formula>$P$13</formula>
    </cfRule>
  </conditionalFormatting>
  <conditionalFormatting sqref="AG3:AG34">
    <cfRule type="cellIs" dxfId="194" priority="3" stopIfTrue="1" operator="notEqual">
      <formula>E3</formula>
    </cfRule>
  </conditionalFormatting>
  <conditionalFormatting sqref="AH3:AH34">
    <cfRule type="cellIs" dxfId="193" priority="2" stopIfTrue="1" operator="notBetween">
      <formula>AI3+$AG$40</formula>
      <formula>AI3-$AG$40</formula>
    </cfRule>
  </conditionalFormatting>
  <conditionalFormatting sqref="AL3:AL33">
    <cfRule type="cellIs" dxfId="19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305</v>
      </c>
      <c r="B3" s="88">
        <v>0.375</v>
      </c>
      <c r="C3" s="89">
        <v>2013</v>
      </c>
      <c r="D3" s="89">
        <v>7</v>
      </c>
      <c r="E3" s="89">
        <v>1</v>
      </c>
      <c r="F3" s="90">
        <v>168659</v>
      </c>
      <c r="G3" s="89">
        <v>0</v>
      </c>
      <c r="H3" s="90">
        <v>23710</v>
      </c>
      <c r="I3" s="89">
        <v>0</v>
      </c>
      <c r="J3" s="89">
        <v>0</v>
      </c>
      <c r="K3" s="89">
        <v>0</v>
      </c>
      <c r="L3" s="91">
        <v>90.1096</v>
      </c>
      <c r="M3" s="90">
        <v>20.8</v>
      </c>
      <c r="N3" s="92">
        <v>0</v>
      </c>
      <c r="O3" s="93">
        <v>182</v>
      </c>
      <c r="P3" s="94">
        <f>F4-F3</f>
        <v>182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182</v>
      </c>
      <c r="W3" s="99">
        <f>V3*35.31467</f>
        <v>6427.2699400000001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168659</v>
      </c>
      <c r="AF3" s="87">
        <v>305</v>
      </c>
      <c r="AG3" s="92">
        <v>1</v>
      </c>
      <c r="AH3" s="200">
        <v>168659</v>
      </c>
      <c r="AI3" s="201">
        <f>IFERROR(AE3*1,0)</f>
        <v>168659</v>
      </c>
      <c r="AJ3" s="202">
        <f>(AI3-AH3)</f>
        <v>0</v>
      </c>
      <c r="AL3" s="203">
        <f>AH4-AH3</f>
        <v>-168659</v>
      </c>
      <c r="AM3" s="204">
        <f>AI4-AI3</f>
        <v>182</v>
      </c>
      <c r="AN3" s="205">
        <f>(AM3-AL3)</f>
        <v>168841</v>
      </c>
      <c r="AO3" s="206">
        <f>IFERROR(AN3/AM3,"")</f>
        <v>927.69780219780216</v>
      </c>
    </row>
    <row r="4" spans="1:41" x14ac:dyDescent="0.2">
      <c r="A4" s="103">
        <v>305</v>
      </c>
      <c r="B4" s="104">
        <v>0.375</v>
      </c>
      <c r="C4" s="105">
        <v>2013</v>
      </c>
      <c r="D4" s="105">
        <v>7</v>
      </c>
      <c r="E4" s="105">
        <v>2</v>
      </c>
      <c r="F4" s="106">
        <v>168841</v>
      </c>
      <c r="G4" s="105">
        <v>0</v>
      </c>
      <c r="H4" s="106">
        <v>23736</v>
      </c>
      <c r="I4" s="105">
        <v>0</v>
      </c>
      <c r="J4" s="105">
        <v>0</v>
      </c>
      <c r="K4" s="105">
        <v>0</v>
      </c>
      <c r="L4" s="107">
        <v>89.238200000000006</v>
      </c>
      <c r="M4" s="106">
        <v>21</v>
      </c>
      <c r="N4" s="108">
        <v>0</v>
      </c>
      <c r="O4" s="109">
        <v>23</v>
      </c>
      <c r="P4" s="94">
        <f t="shared" ref="P4:P33" si="0">F5-F4</f>
        <v>23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23</v>
      </c>
      <c r="W4" s="113">
        <f>V4*35.31467</f>
        <v>812.23740999999995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168841</v>
      </c>
      <c r="AF4" s="103"/>
      <c r="AG4" s="207"/>
      <c r="AH4" s="208"/>
      <c r="AI4" s="209">
        <f t="shared" ref="AI4:AI34" si="4">IFERROR(AE4*1,0)</f>
        <v>168841</v>
      </c>
      <c r="AJ4" s="210">
        <f t="shared" ref="AJ4:AJ34" si="5">(AI4-AH4)</f>
        <v>168841</v>
      </c>
      <c r="AL4" s="203">
        <f t="shared" ref="AL4:AM33" si="6">AH5-AH4</f>
        <v>0</v>
      </c>
      <c r="AM4" s="211">
        <f t="shared" si="6"/>
        <v>23</v>
      </c>
      <c r="AN4" s="212">
        <f t="shared" ref="AN4:AN33" si="7">(AM4-AL4)</f>
        <v>23</v>
      </c>
      <c r="AO4" s="213">
        <f t="shared" ref="AO4:AO33" si="8">IFERROR(AN4/AM4,"")</f>
        <v>1</v>
      </c>
    </row>
    <row r="5" spans="1:41" x14ac:dyDescent="0.2">
      <c r="A5" s="103">
        <v>305</v>
      </c>
      <c r="B5" s="104">
        <v>0.375</v>
      </c>
      <c r="C5" s="105">
        <v>2013</v>
      </c>
      <c r="D5" s="105">
        <v>7</v>
      </c>
      <c r="E5" s="105">
        <v>3</v>
      </c>
      <c r="F5" s="106">
        <v>168864</v>
      </c>
      <c r="G5" s="105">
        <v>0</v>
      </c>
      <c r="H5" s="106">
        <v>23739</v>
      </c>
      <c r="I5" s="105">
        <v>0</v>
      </c>
      <c r="J5" s="105">
        <v>0</v>
      </c>
      <c r="K5" s="105">
        <v>0</v>
      </c>
      <c r="L5" s="107">
        <v>89.243099999999998</v>
      </c>
      <c r="M5" s="106">
        <v>21.6</v>
      </c>
      <c r="N5" s="108">
        <v>0</v>
      </c>
      <c r="O5" s="109">
        <v>38</v>
      </c>
      <c r="P5" s="94">
        <f t="shared" si="0"/>
        <v>38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38</v>
      </c>
      <c r="W5" s="113">
        <f t="shared" ref="W5:W33" si="10">V5*35.31467</f>
        <v>1341.9574600000001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168864</v>
      </c>
      <c r="AF5" s="103"/>
      <c r="AG5" s="207"/>
      <c r="AH5" s="208"/>
      <c r="AI5" s="209">
        <f t="shared" si="4"/>
        <v>168864</v>
      </c>
      <c r="AJ5" s="210">
        <f t="shared" si="5"/>
        <v>168864</v>
      </c>
      <c r="AL5" s="203">
        <f t="shared" si="6"/>
        <v>0</v>
      </c>
      <c r="AM5" s="211">
        <f t="shared" si="6"/>
        <v>38</v>
      </c>
      <c r="AN5" s="212">
        <f t="shared" si="7"/>
        <v>38</v>
      </c>
      <c r="AO5" s="213">
        <f t="shared" si="8"/>
        <v>1</v>
      </c>
    </row>
    <row r="6" spans="1:41" x14ac:dyDescent="0.2">
      <c r="A6" s="103">
        <v>305</v>
      </c>
      <c r="B6" s="104">
        <v>0.375</v>
      </c>
      <c r="C6" s="105">
        <v>2013</v>
      </c>
      <c r="D6" s="105">
        <v>7</v>
      </c>
      <c r="E6" s="105">
        <v>4</v>
      </c>
      <c r="F6" s="106">
        <v>168902</v>
      </c>
      <c r="G6" s="105">
        <v>0</v>
      </c>
      <c r="H6" s="106">
        <v>23744</v>
      </c>
      <c r="I6" s="105">
        <v>0</v>
      </c>
      <c r="J6" s="105">
        <v>0</v>
      </c>
      <c r="K6" s="105">
        <v>0</v>
      </c>
      <c r="L6" s="107">
        <v>89.233099999999993</v>
      </c>
      <c r="M6" s="106">
        <v>20.399999999999999</v>
      </c>
      <c r="N6" s="108">
        <v>0</v>
      </c>
      <c r="O6" s="109">
        <v>187</v>
      </c>
      <c r="P6" s="94">
        <f t="shared" si="0"/>
        <v>187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187</v>
      </c>
      <c r="W6" s="113">
        <f t="shared" si="10"/>
        <v>6603.8432899999998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168902</v>
      </c>
      <c r="AF6" s="103"/>
      <c r="AG6" s="207"/>
      <c r="AH6" s="208"/>
      <c r="AI6" s="209">
        <f t="shared" si="4"/>
        <v>168902</v>
      </c>
      <c r="AJ6" s="210">
        <f t="shared" si="5"/>
        <v>168902</v>
      </c>
      <c r="AL6" s="203">
        <f t="shared" si="6"/>
        <v>0</v>
      </c>
      <c r="AM6" s="211">
        <f t="shared" si="6"/>
        <v>187</v>
      </c>
      <c r="AN6" s="212">
        <f t="shared" si="7"/>
        <v>187</v>
      </c>
      <c r="AO6" s="213">
        <f t="shared" si="8"/>
        <v>1</v>
      </c>
    </row>
    <row r="7" spans="1:41" x14ac:dyDescent="0.2">
      <c r="A7" s="103">
        <v>305</v>
      </c>
      <c r="B7" s="104">
        <v>0.375</v>
      </c>
      <c r="C7" s="105">
        <v>2013</v>
      </c>
      <c r="D7" s="105">
        <v>7</v>
      </c>
      <c r="E7" s="105">
        <v>5</v>
      </c>
      <c r="F7" s="106">
        <v>169089</v>
      </c>
      <c r="G7" s="105">
        <v>0</v>
      </c>
      <c r="H7" s="106">
        <v>23771</v>
      </c>
      <c r="I7" s="105">
        <v>0</v>
      </c>
      <c r="J7" s="105">
        <v>0</v>
      </c>
      <c r="K7" s="105">
        <v>0</v>
      </c>
      <c r="L7" s="107">
        <v>89.253600000000006</v>
      </c>
      <c r="M7" s="106">
        <v>19.8</v>
      </c>
      <c r="N7" s="108">
        <v>0</v>
      </c>
      <c r="O7" s="109">
        <v>180</v>
      </c>
      <c r="P7" s="94">
        <f t="shared" si="0"/>
        <v>180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180</v>
      </c>
      <c r="W7" s="113">
        <f t="shared" si="10"/>
        <v>6356.6405999999997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169089</v>
      </c>
      <c r="AF7" s="103"/>
      <c r="AG7" s="207"/>
      <c r="AH7" s="208"/>
      <c r="AI7" s="209">
        <f t="shared" si="4"/>
        <v>169089</v>
      </c>
      <c r="AJ7" s="210">
        <f t="shared" si="5"/>
        <v>169089</v>
      </c>
      <c r="AL7" s="203">
        <f t="shared" si="6"/>
        <v>0</v>
      </c>
      <c r="AM7" s="211">
        <f t="shared" si="6"/>
        <v>180</v>
      </c>
      <c r="AN7" s="212">
        <f t="shared" si="7"/>
        <v>180</v>
      </c>
      <c r="AO7" s="213">
        <f t="shared" si="8"/>
        <v>1</v>
      </c>
    </row>
    <row r="8" spans="1:41" x14ac:dyDescent="0.2">
      <c r="A8" s="103">
        <v>305</v>
      </c>
      <c r="B8" s="104">
        <v>0.375</v>
      </c>
      <c r="C8" s="105">
        <v>2013</v>
      </c>
      <c r="D8" s="105">
        <v>7</v>
      </c>
      <c r="E8" s="105">
        <v>6</v>
      </c>
      <c r="F8" s="106">
        <v>169269</v>
      </c>
      <c r="G8" s="105">
        <v>0</v>
      </c>
      <c r="H8" s="106">
        <v>23796</v>
      </c>
      <c r="I8" s="105">
        <v>0</v>
      </c>
      <c r="J8" s="105">
        <v>0</v>
      </c>
      <c r="K8" s="105">
        <v>0</v>
      </c>
      <c r="L8" s="107">
        <v>89.751599999999996</v>
      </c>
      <c r="M8" s="106">
        <v>17.399999999999999</v>
      </c>
      <c r="N8" s="108">
        <v>0</v>
      </c>
      <c r="O8" s="109">
        <v>56</v>
      </c>
      <c r="P8" s="94">
        <f t="shared" si="0"/>
        <v>56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56</v>
      </c>
      <c r="W8" s="113">
        <f t="shared" si="10"/>
        <v>1977.6215199999999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169269</v>
      </c>
      <c r="AF8" s="103"/>
      <c r="AG8" s="207"/>
      <c r="AH8" s="208"/>
      <c r="AI8" s="209">
        <f t="shared" si="4"/>
        <v>169269</v>
      </c>
      <c r="AJ8" s="210">
        <f t="shared" si="5"/>
        <v>169269</v>
      </c>
      <c r="AL8" s="203">
        <f t="shared" si="6"/>
        <v>0</v>
      </c>
      <c r="AM8" s="211">
        <f t="shared" si="6"/>
        <v>56</v>
      </c>
      <c r="AN8" s="212">
        <f t="shared" si="7"/>
        <v>56</v>
      </c>
      <c r="AO8" s="213">
        <f t="shared" si="8"/>
        <v>1</v>
      </c>
    </row>
    <row r="9" spans="1:41" x14ac:dyDescent="0.2">
      <c r="A9" s="103">
        <v>305</v>
      </c>
      <c r="B9" s="104">
        <v>0.375</v>
      </c>
      <c r="C9" s="105">
        <v>2013</v>
      </c>
      <c r="D9" s="105">
        <v>7</v>
      </c>
      <c r="E9" s="105">
        <v>7</v>
      </c>
      <c r="F9" s="106">
        <v>169325</v>
      </c>
      <c r="G9" s="105">
        <v>0</v>
      </c>
      <c r="H9" s="106">
        <v>23804</v>
      </c>
      <c r="I9" s="105">
        <v>0</v>
      </c>
      <c r="J9" s="105">
        <v>0</v>
      </c>
      <c r="K9" s="105">
        <v>0</v>
      </c>
      <c r="L9" s="107">
        <v>90.803100000000001</v>
      </c>
      <c r="M9" s="106">
        <v>19.2</v>
      </c>
      <c r="N9" s="108">
        <v>0</v>
      </c>
      <c r="O9" s="109">
        <v>29</v>
      </c>
      <c r="P9" s="94">
        <f t="shared" si="0"/>
        <v>29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29</v>
      </c>
      <c r="W9" s="113">
        <f t="shared" si="10"/>
        <v>1024.1254300000001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169325</v>
      </c>
      <c r="AF9" s="103"/>
      <c r="AG9" s="207"/>
      <c r="AH9" s="208"/>
      <c r="AI9" s="209">
        <f t="shared" si="4"/>
        <v>169325</v>
      </c>
      <c r="AJ9" s="210">
        <f t="shared" si="5"/>
        <v>169325</v>
      </c>
      <c r="AL9" s="203">
        <f t="shared" si="6"/>
        <v>169356</v>
      </c>
      <c r="AM9" s="211">
        <f t="shared" si="6"/>
        <v>29</v>
      </c>
      <c r="AN9" s="212">
        <f t="shared" si="7"/>
        <v>-169327</v>
      </c>
      <c r="AO9" s="213">
        <f t="shared" si="8"/>
        <v>-5838.8620689655172</v>
      </c>
    </row>
    <row r="10" spans="1:41" x14ac:dyDescent="0.2">
      <c r="A10" s="103">
        <v>305</v>
      </c>
      <c r="B10" s="104">
        <v>0.375</v>
      </c>
      <c r="C10" s="105">
        <v>2013</v>
      </c>
      <c r="D10" s="105">
        <v>7</v>
      </c>
      <c r="E10" s="105">
        <v>8</v>
      </c>
      <c r="F10" s="106">
        <v>169354</v>
      </c>
      <c r="G10" s="105">
        <v>0</v>
      </c>
      <c r="H10" s="106">
        <v>23808</v>
      </c>
      <c r="I10" s="105">
        <v>0</v>
      </c>
      <c r="J10" s="105">
        <v>0</v>
      </c>
      <c r="K10" s="105">
        <v>0</v>
      </c>
      <c r="L10" s="107">
        <v>90.450800000000001</v>
      </c>
      <c r="M10" s="106">
        <v>17.7</v>
      </c>
      <c r="N10" s="108">
        <v>0</v>
      </c>
      <c r="O10" s="109">
        <v>519</v>
      </c>
      <c r="P10" s="94">
        <f t="shared" si="0"/>
        <v>519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519</v>
      </c>
      <c r="W10" s="113">
        <f t="shared" si="10"/>
        <v>18328.313729999998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169354</v>
      </c>
      <c r="AF10" s="103">
        <v>305</v>
      </c>
      <c r="AG10" s="207">
        <v>8</v>
      </c>
      <c r="AH10" s="208">
        <v>169356</v>
      </c>
      <c r="AI10" s="209">
        <f t="shared" si="4"/>
        <v>169354</v>
      </c>
      <c r="AJ10" s="210">
        <f t="shared" si="5"/>
        <v>-2</v>
      </c>
      <c r="AL10" s="203">
        <f t="shared" si="6"/>
        <v>521</v>
      </c>
      <c r="AM10" s="211">
        <f t="shared" si="6"/>
        <v>519</v>
      </c>
      <c r="AN10" s="212">
        <f t="shared" si="7"/>
        <v>-2</v>
      </c>
      <c r="AO10" s="213">
        <f t="shared" si="8"/>
        <v>-3.8535645472061657E-3</v>
      </c>
    </row>
    <row r="11" spans="1:41" x14ac:dyDescent="0.2">
      <c r="A11" s="103">
        <v>305</v>
      </c>
      <c r="B11" s="104">
        <v>0.375</v>
      </c>
      <c r="C11" s="105">
        <v>2013</v>
      </c>
      <c r="D11" s="105">
        <v>7</v>
      </c>
      <c r="E11" s="105">
        <v>9</v>
      </c>
      <c r="F11" s="106">
        <v>169873</v>
      </c>
      <c r="G11" s="105">
        <v>0</v>
      </c>
      <c r="H11" s="106">
        <v>23881</v>
      </c>
      <c r="I11" s="105">
        <v>0</v>
      </c>
      <c r="J11" s="105">
        <v>0</v>
      </c>
      <c r="K11" s="105">
        <v>0</v>
      </c>
      <c r="L11" s="107">
        <v>89.105900000000005</v>
      </c>
      <c r="M11" s="106">
        <v>18.600000000000001</v>
      </c>
      <c r="N11" s="108">
        <v>0</v>
      </c>
      <c r="O11" s="109">
        <v>838</v>
      </c>
      <c r="P11" s="94">
        <f t="shared" si="0"/>
        <v>838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838</v>
      </c>
      <c r="W11" s="116">
        <f t="shared" si="10"/>
        <v>29593.693459999999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169873</v>
      </c>
      <c r="AF11" s="103">
        <v>305</v>
      </c>
      <c r="AG11" s="207">
        <v>9</v>
      </c>
      <c r="AH11" s="208">
        <v>169877</v>
      </c>
      <c r="AI11" s="209">
        <f t="shared" si="4"/>
        <v>169873</v>
      </c>
      <c r="AJ11" s="210">
        <f t="shared" si="5"/>
        <v>-4</v>
      </c>
      <c r="AL11" s="203">
        <f t="shared" si="6"/>
        <v>838</v>
      </c>
      <c r="AM11" s="211">
        <f t="shared" si="6"/>
        <v>838</v>
      </c>
      <c r="AN11" s="212">
        <f t="shared" si="7"/>
        <v>0</v>
      </c>
      <c r="AO11" s="213">
        <f t="shared" si="8"/>
        <v>0</v>
      </c>
    </row>
    <row r="12" spans="1:41" x14ac:dyDescent="0.2">
      <c r="A12" s="103">
        <v>305</v>
      </c>
      <c r="B12" s="104">
        <v>0.375</v>
      </c>
      <c r="C12" s="105">
        <v>2013</v>
      </c>
      <c r="D12" s="105">
        <v>7</v>
      </c>
      <c r="E12" s="105">
        <v>10</v>
      </c>
      <c r="F12" s="106">
        <v>170711</v>
      </c>
      <c r="G12" s="105">
        <v>0</v>
      </c>
      <c r="H12" s="106">
        <v>23999</v>
      </c>
      <c r="I12" s="105">
        <v>0</v>
      </c>
      <c r="J12" s="105">
        <v>0</v>
      </c>
      <c r="K12" s="105">
        <v>0</v>
      </c>
      <c r="L12" s="107">
        <v>89.080100000000002</v>
      </c>
      <c r="M12" s="106">
        <v>19.8</v>
      </c>
      <c r="N12" s="108">
        <v>0</v>
      </c>
      <c r="O12" s="109">
        <v>777</v>
      </c>
      <c r="P12" s="94">
        <f t="shared" si="0"/>
        <v>777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777</v>
      </c>
      <c r="W12" s="116">
        <f t="shared" si="10"/>
        <v>27439.498589999999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170711</v>
      </c>
      <c r="AF12" s="103">
        <v>305</v>
      </c>
      <c r="AG12" s="207">
        <v>10</v>
      </c>
      <c r="AH12" s="208">
        <v>170715</v>
      </c>
      <c r="AI12" s="209">
        <f t="shared" si="4"/>
        <v>170711</v>
      </c>
      <c r="AJ12" s="210">
        <f t="shared" si="5"/>
        <v>-4</v>
      </c>
      <c r="AL12" s="203">
        <f t="shared" si="6"/>
        <v>774</v>
      </c>
      <c r="AM12" s="211">
        <f t="shared" si="6"/>
        <v>777</v>
      </c>
      <c r="AN12" s="212">
        <f t="shared" si="7"/>
        <v>3</v>
      </c>
      <c r="AO12" s="213">
        <f t="shared" si="8"/>
        <v>3.8610038610038611E-3</v>
      </c>
    </row>
    <row r="13" spans="1:41" x14ac:dyDescent="0.2">
      <c r="A13" s="103">
        <v>305</v>
      </c>
      <c r="B13" s="104">
        <v>0.375</v>
      </c>
      <c r="C13" s="105">
        <v>2013</v>
      </c>
      <c r="D13" s="105">
        <v>7</v>
      </c>
      <c r="E13" s="105">
        <v>11</v>
      </c>
      <c r="F13" s="106">
        <v>171488</v>
      </c>
      <c r="G13" s="105">
        <v>0</v>
      </c>
      <c r="H13" s="106">
        <v>24108</v>
      </c>
      <c r="I13" s="105">
        <v>0</v>
      </c>
      <c r="J13" s="105">
        <v>0</v>
      </c>
      <c r="K13" s="105">
        <v>0</v>
      </c>
      <c r="L13" s="107">
        <v>89.272599999999997</v>
      </c>
      <c r="M13" s="106">
        <v>20.6</v>
      </c>
      <c r="N13" s="108">
        <v>0</v>
      </c>
      <c r="O13" s="109">
        <v>260</v>
      </c>
      <c r="P13" s="94">
        <f t="shared" si="0"/>
        <v>260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260</v>
      </c>
      <c r="W13" s="116">
        <f t="shared" si="10"/>
        <v>9181.8142000000007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171488</v>
      </c>
      <c r="AF13" s="103">
        <v>305</v>
      </c>
      <c r="AG13" s="207">
        <v>11</v>
      </c>
      <c r="AH13" s="208">
        <v>171489</v>
      </c>
      <c r="AI13" s="209">
        <f t="shared" si="4"/>
        <v>171488</v>
      </c>
      <c r="AJ13" s="210">
        <f t="shared" si="5"/>
        <v>-1</v>
      </c>
      <c r="AL13" s="203">
        <f t="shared" si="6"/>
        <v>264</v>
      </c>
      <c r="AM13" s="211">
        <f t="shared" si="6"/>
        <v>260</v>
      </c>
      <c r="AN13" s="212">
        <f t="shared" si="7"/>
        <v>-4</v>
      </c>
      <c r="AO13" s="213">
        <f t="shared" si="8"/>
        <v>-1.5384615384615385E-2</v>
      </c>
    </row>
    <row r="14" spans="1:41" x14ac:dyDescent="0.2">
      <c r="A14" s="103">
        <v>305</v>
      </c>
      <c r="B14" s="104">
        <v>0.375</v>
      </c>
      <c r="C14" s="105">
        <v>2013</v>
      </c>
      <c r="D14" s="105">
        <v>7</v>
      </c>
      <c r="E14" s="105">
        <v>12</v>
      </c>
      <c r="F14" s="106">
        <v>171748</v>
      </c>
      <c r="G14" s="105">
        <v>0</v>
      </c>
      <c r="H14" s="106">
        <v>24145</v>
      </c>
      <c r="I14" s="105">
        <v>0</v>
      </c>
      <c r="J14" s="105">
        <v>0</v>
      </c>
      <c r="K14" s="105">
        <v>0</v>
      </c>
      <c r="L14" s="107">
        <v>89.401600000000002</v>
      </c>
      <c r="M14" s="106">
        <v>19.100000000000001</v>
      </c>
      <c r="N14" s="108">
        <v>0</v>
      </c>
      <c r="O14" s="109">
        <v>152</v>
      </c>
      <c r="P14" s="94">
        <f t="shared" si="0"/>
        <v>152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152</v>
      </c>
      <c r="W14" s="116">
        <f t="shared" si="10"/>
        <v>5367.8298400000003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171748</v>
      </c>
      <c r="AF14" s="103">
        <v>305</v>
      </c>
      <c r="AG14" s="207">
        <v>12</v>
      </c>
      <c r="AH14" s="208">
        <v>171753</v>
      </c>
      <c r="AI14" s="209">
        <f t="shared" si="4"/>
        <v>171748</v>
      </c>
      <c r="AJ14" s="210">
        <f t="shared" si="5"/>
        <v>-5</v>
      </c>
      <c r="AL14" s="203">
        <f t="shared" si="6"/>
        <v>147</v>
      </c>
      <c r="AM14" s="211">
        <f t="shared" si="6"/>
        <v>152</v>
      </c>
      <c r="AN14" s="212">
        <f t="shared" si="7"/>
        <v>5</v>
      </c>
      <c r="AO14" s="213">
        <f t="shared" si="8"/>
        <v>3.2894736842105261E-2</v>
      </c>
    </row>
    <row r="15" spans="1:41" x14ac:dyDescent="0.2">
      <c r="A15" s="103">
        <v>305</v>
      </c>
      <c r="B15" s="104">
        <v>0.375</v>
      </c>
      <c r="C15" s="105">
        <v>2013</v>
      </c>
      <c r="D15" s="105">
        <v>7</v>
      </c>
      <c r="E15" s="105">
        <v>13</v>
      </c>
      <c r="F15" s="106">
        <v>171900</v>
      </c>
      <c r="G15" s="105">
        <v>0</v>
      </c>
      <c r="H15" s="106">
        <v>24166</v>
      </c>
      <c r="I15" s="105">
        <v>0</v>
      </c>
      <c r="J15" s="105">
        <v>0</v>
      </c>
      <c r="K15" s="105">
        <v>0</v>
      </c>
      <c r="L15" s="107">
        <v>89.806799999999996</v>
      </c>
      <c r="M15" s="106">
        <v>18.7</v>
      </c>
      <c r="N15" s="108">
        <v>0</v>
      </c>
      <c r="O15" s="109">
        <v>18</v>
      </c>
      <c r="P15" s="94">
        <f t="shared" si="0"/>
        <v>18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18</v>
      </c>
      <c r="W15" s="116">
        <f t="shared" si="10"/>
        <v>635.66405999999995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171900</v>
      </c>
      <c r="AF15" s="103">
        <v>305</v>
      </c>
      <c r="AG15" s="207">
        <v>13</v>
      </c>
      <c r="AH15" s="208">
        <v>171900</v>
      </c>
      <c r="AI15" s="209">
        <f t="shared" si="4"/>
        <v>171900</v>
      </c>
      <c r="AJ15" s="210">
        <f t="shared" si="5"/>
        <v>0</v>
      </c>
      <c r="AL15" s="203">
        <f t="shared" si="6"/>
        <v>18</v>
      </c>
      <c r="AM15" s="211">
        <f t="shared" si="6"/>
        <v>18</v>
      </c>
      <c r="AN15" s="212">
        <f t="shared" si="7"/>
        <v>0</v>
      </c>
      <c r="AO15" s="213">
        <f t="shared" si="8"/>
        <v>0</v>
      </c>
    </row>
    <row r="16" spans="1:41" x14ac:dyDescent="0.2">
      <c r="A16" s="103">
        <v>305</v>
      </c>
      <c r="B16" s="104">
        <v>0.375</v>
      </c>
      <c r="C16" s="105">
        <v>2013</v>
      </c>
      <c r="D16" s="105">
        <v>7</v>
      </c>
      <c r="E16" s="105">
        <v>14</v>
      </c>
      <c r="F16" s="106">
        <v>171918</v>
      </c>
      <c r="G16" s="105">
        <v>0</v>
      </c>
      <c r="H16" s="106">
        <v>24168</v>
      </c>
      <c r="I16" s="105">
        <v>0</v>
      </c>
      <c r="J16" s="105">
        <v>0</v>
      </c>
      <c r="K16" s="105">
        <v>0</v>
      </c>
      <c r="L16" s="107">
        <v>90.7697</v>
      </c>
      <c r="M16" s="106">
        <v>18.100000000000001</v>
      </c>
      <c r="N16" s="108">
        <v>0</v>
      </c>
      <c r="O16" s="109">
        <v>28</v>
      </c>
      <c r="P16" s="94">
        <f t="shared" si="0"/>
        <v>28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28</v>
      </c>
      <c r="W16" s="116">
        <f t="shared" si="10"/>
        <v>988.81075999999996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171918</v>
      </c>
      <c r="AF16" s="103">
        <v>305</v>
      </c>
      <c r="AG16" s="207">
        <v>14</v>
      </c>
      <c r="AH16" s="208">
        <v>171918</v>
      </c>
      <c r="AI16" s="209">
        <f t="shared" si="4"/>
        <v>171918</v>
      </c>
      <c r="AJ16" s="210">
        <f t="shared" si="5"/>
        <v>0</v>
      </c>
      <c r="AL16" s="203">
        <f t="shared" si="6"/>
        <v>29</v>
      </c>
      <c r="AM16" s="211">
        <f t="shared" si="6"/>
        <v>28</v>
      </c>
      <c r="AN16" s="212">
        <f t="shared" si="7"/>
        <v>-1</v>
      </c>
      <c r="AO16" s="213">
        <f t="shared" si="8"/>
        <v>-3.5714285714285712E-2</v>
      </c>
    </row>
    <row r="17" spans="1:41" x14ac:dyDescent="0.2">
      <c r="A17" s="103">
        <v>305</v>
      </c>
      <c r="B17" s="104">
        <v>0.375</v>
      </c>
      <c r="C17" s="105">
        <v>2013</v>
      </c>
      <c r="D17" s="105">
        <v>7</v>
      </c>
      <c r="E17" s="105">
        <v>15</v>
      </c>
      <c r="F17" s="106">
        <v>171946</v>
      </c>
      <c r="G17" s="105">
        <v>0</v>
      </c>
      <c r="H17" s="106">
        <v>24172</v>
      </c>
      <c r="I17" s="105">
        <v>0</v>
      </c>
      <c r="J17" s="105">
        <v>0</v>
      </c>
      <c r="K17" s="105">
        <v>0</v>
      </c>
      <c r="L17" s="107">
        <v>90.233599999999996</v>
      </c>
      <c r="M17" s="106">
        <v>18.2</v>
      </c>
      <c r="N17" s="108">
        <v>0</v>
      </c>
      <c r="O17" s="109">
        <v>160</v>
      </c>
      <c r="P17" s="94">
        <f t="shared" si="0"/>
        <v>160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160</v>
      </c>
      <c r="W17" s="116">
        <f t="shared" si="10"/>
        <v>5650.3472000000002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171946</v>
      </c>
      <c r="AF17" s="103">
        <v>305</v>
      </c>
      <c r="AG17" s="207">
        <v>15</v>
      </c>
      <c r="AH17" s="208">
        <v>171947</v>
      </c>
      <c r="AI17" s="209">
        <f t="shared" si="4"/>
        <v>171946</v>
      </c>
      <c r="AJ17" s="210">
        <f t="shared" si="5"/>
        <v>-1</v>
      </c>
      <c r="AL17" s="203">
        <f t="shared" si="6"/>
        <v>161</v>
      </c>
      <c r="AM17" s="211">
        <f t="shared" si="6"/>
        <v>160</v>
      </c>
      <c r="AN17" s="212">
        <f t="shared" si="7"/>
        <v>-1</v>
      </c>
      <c r="AO17" s="213">
        <f t="shared" si="8"/>
        <v>-6.2500000000000003E-3</v>
      </c>
    </row>
    <row r="18" spans="1:41" x14ac:dyDescent="0.2">
      <c r="A18" s="103">
        <v>305</v>
      </c>
      <c r="B18" s="104">
        <v>0.375</v>
      </c>
      <c r="C18" s="105">
        <v>2013</v>
      </c>
      <c r="D18" s="105">
        <v>7</v>
      </c>
      <c r="E18" s="105">
        <v>16</v>
      </c>
      <c r="F18" s="106">
        <v>172106</v>
      </c>
      <c r="G18" s="105">
        <v>0</v>
      </c>
      <c r="H18" s="106">
        <v>24195</v>
      </c>
      <c r="I18" s="105">
        <v>0</v>
      </c>
      <c r="J18" s="105">
        <v>0</v>
      </c>
      <c r="K18" s="105">
        <v>0</v>
      </c>
      <c r="L18" s="107">
        <v>89.191800000000001</v>
      </c>
      <c r="M18" s="106">
        <v>18.7</v>
      </c>
      <c r="N18" s="108">
        <v>0</v>
      </c>
      <c r="O18" s="109">
        <v>378</v>
      </c>
      <c r="P18" s="94">
        <f t="shared" si="0"/>
        <v>378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378</v>
      </c>
      <c r="W18" s="116">
        <f t="shared" si="10"/>
        <v>13348.94526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172106</v>
      </c>
      <c r="AF18" s="103">
        <v>305</v>
      </c>
      <c r="AG18" s="207">
        <v>16</v>
      </c>
      <c r="AH18" s="208">
        <v>172108</v>
      </c>
      <c r="AI18" s="209">
        <f t="shared" si="4"/>
        <v>172106</v>
      </c>
      <c r="AJ18" s="210">
        <f t="shared" si="5"/>
        <v>-2</v>
      </c>
      <c r="AL18" s="203">
        <f t="shared" si="6"/>
        <v>380</v>
      </c>
      <c r="AM18" s="211">
        <f t="shared" si="6"/>
        <v>378</v>
      </c>
      <c r="AN18" s="212">
        <f t="shared" si="7"/>
        <v>-2</v>
      </c>
      <c r="AO18" s="213">
        <f t="shared" si="8"/>
        <v>-5.2910052910052907E-3</v>
      </c>
    </row>
    <row r="19" spans="1:41" x14ac:dyDescent="0.2">
      <c r="A19" s="103">
        <v>305</v>
      </c>
      <c r="B19" s="104">
        <v>0.375</v>
      </c>
      <c r="C19" s="105">
        <v>2013</v>
      </c>
      <c r="D19" s="105">
        <v>7</v>
      </c>
      <c r="E19" s="105">
        <v>17</v>
      </c>
      <c r="F19" s="106">
        <v>172484</v>
      </c>
      <c r="G19" s="105">
        <v>0</v>
      </c>
      <c r="H19" s="106">
        <v>24250</v>
      </c>
      <c r="I19" s="105">
        <v>0</v>
      </c>
      <c r="J19" s="105">
        <v>0</v>
      </c>
      <c r="K19" s="105">
        <v>0</v>
      </c>
      <c r="L19" s="107">
        <v>84.335999999999999</v>
      </c>
      <c r="M19" s="106">
        <v>21.3</v>
      </c>
      <c r="N19" s="108">
        <v>0</v>
      </c>
      <c r="O19" s="109">
        <v>446</v>
      </c>
      <c r="P19" s="94">
        <f t="shared" si="0"/>
        <v>446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446</v>
      </c>
      <c r="W19" s="116">
        <f t="shared" si="10"/>
        <v>15750.34282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172484</v>
      </c>
      <c r="AF19" s="103">
        <v>305</v>
      </c>
      <c r="AG19" s="207">
        <v>17</v>
      </c>
      <c r="AH19" s="208">
        <v>172488</v>
      </c>
      <c r="AI19" s="209">
        <f t="shared" si="4"/>
        <v>172484</v>
      </c>
      <c r="AJ19" s="210">
        <f t="shared" si="5"/>
        <v>-4</v>
      </c>
      <c r="AL19" s="203">
        <f t="shared" si="6"/>
        <v>445</v>
      </c>
      <c r="AM19" s="211">
        <f t="shared" si="6"/>
        <v>446</v>
      </c>
      <c r="AN19" s="212">
        <f t="shared" si="7"/>
        <v>1</v>
      </c>
      <c r="AO19" s="213">
        <f t="shared" si="8"/>
        <v>2.242152466367713E-3</v>
      </c>
    </row>
    <row r="20" spans="1:41" x14ac:dyDescent="0.2">
      <c r="A20" s="103">
        <v>305</v>
      </c>
      <c r="B20" s="104">
        <v>0.375</v>
      </c>
      <c r="C20" s="105">
        <v>2013</v>
      </c>
      <c r="D20" s="105">
        <v>7</v>
      </c>
      <c r="E20" s="105">
        <v>18</v>
      </c>
      <c r="F20" s="106">
        <v>172930</v>
      </c>
      <c r="G20" s="105">
        <v>0</v>
      </c>
      <c r="H20" s="106">
        <v>24317</v>
      </c>
      <c r="I20" s="105">
        <v>0</v>
      </c>
      <c r="J20" s="105">
        <v>0</v>
      </c>
      <c r="K20" s="105">
        <v>0</v>
      </c>
      <c r="L20" s="107">
        <v>83.8887</v>
      </c>
      <c r="M20" s="106">
        <v>19.399999999999999</v>
      </c>
      <c r="N20" s="108">
        <v>0</v>
      </c>
      <c r="O20" s="109">
        <v>351</v>
      </c>
      <c r="P20" s="94">
        <f t="shared" si="0"/>
        <v>351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351</v>
      </c>
      <c r="W20" s="116">
        <f t="shared" si="10"/>
        <v>12395.44917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172930</v>
      </c>
      <c r="AF20" s="103">
        <v>305</v>
      </c>
      <c r="AG20" s="207">
        <v>18</v>
      </c>
      <c r="AH20" s="208">
        <v>172933</v>
      </c>
      <c r="AI20" s="209">
        <f t="shared" si="4"/>
        <v>172930</v>
      </c>
      <c r="AJ20" s="210">
        <f t="shared" si="5"/>
        <v>-3</v>
      </c>
      <c r="AL20" s="203">
        <f t="shared" si="6"/>
        <v>351</v>
      </c>
      <c r="AM20" s="211">
        <f t="shared" si="6"/>
        <v>351</v>
      </c>
      <c r="AN20" s="212">
        <f t="shared" si="7"/>
        <v>0</v>
      </c>
      <c r="AO20" s="213">
        <f t="shared" si="8"/>
        <v>0</v>
      </c>
    </row>
    <row r="21" spans="1:41" x14ac:dyDescent="0.2">
      <c r="A21" s="103">
        <v>305</v>
      </c>
      <c r="B21" s="104">
        <v>0.375</v>
      </c>
      <c r="C21" s="105">
        <v>2013</v>
      </c>
      <c r="D21" s="105">
        <v>7</v>
      </c>
      <c r="E21" s="105">
        <v>19</v>
      </c>
      <c r="F21" s="106">
        <v>173281</v>
      </c>
      <c r="G21" s="105">
        <v>0</v>
      </c>
      <c r="H21" s="106">
        <v>24369</v>
      </c>
      <c r="I21" s="105">
        <v>0</v>
      </c>
      <c r="J21" s="105">
        <v>0</v>
      </c>
      <c r="K21" s="105">
        <v>0</v>
      </c>
      <c r="L21" s="107">
        <v>83.957499999999996</v>
      </c>
      <c r="M21" s="106">
        <v>20</v>
      </c>
      <c r="N21" s="108">
        <v>0</v>
      </c>
      <c r="O21" s="109">
        <v>257</v>
      </c>
      <c r="P21" s="94">
        <f t="shared" si="0"/>
        <v>257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257</v>
      </c>
      <c r="W21" s="116">
        <f t="shared" si="10"/>
        <v>9075.8701899999996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173281</v>
      </c>
      <c r="AF21" s="103">
        <v>305</v>
      </c>
      <c r="AG21" s="207">
        <v>19</v>
      </c>
      <c r="AH21" s="208">
        <v>173284</v>
      </c>
      <c r="AI21" s="209">
        <f t="shared" si="4"/>
        <v>173281</v>
      </c>
      <c r="AJ21" s="210">
        <f t="shared" si="5"/>
        <v>-3</v>
      </c>
      <c r="AL21" s="203">
        <f t="shared" si="6"/>
        <v>254</v>
      </c>
      <c r="AM21" s="211">
        <f t="shared" si="6"/>
        <v>257</v>
      </c>
      <c r="AN21" s="212">
        <f t="shared" si="7"/>
        <v>3</v>
      </c>
      <c r="AO21" s="213">
        <f t="shared" si="8"/>
        <v>1.1673151750972763E-2</v>
      </c>
    </row>
    <row r="22" spans="1:41" x14ac:dyDescent="0.2">
      <c r="A22" s="103">
        <v>305</v>
      </c>
      <c r="B22" s="104">
        <v>0.375</v>
      </c>
      <c r="C22" s="105">
        <v>2013</v>
      </c>
      <c r="D22" s="105">
        <v>7</v>
      </c>
      <c r="E22" s="105">
        <v>20</v>
      </c>
      <c r="F22" s="106">
        <v>173538</v>
      </c>
      <c r="G22" s="105">
        <v>0</v>
      </c>
      <c r="H22" s="106">
        <v>24408</v>
      </c>
      <c r="I22" s="105">
        <v>0</v>
      </c>
      <c r="J22" s="105">
        <v>0</v>
      </c>
      <c r="K22" s="105">
        <v>0</v>
      </c>
      <c r="L22" s="107">
        <v>84.233500000000006</v>
      </c>
      <c r="M22" s="106">
        <v>20</v>
      </c>
      <c r="N22" s="108">
        <v>0</v>
      </c>
      <c r="O22" s="109">
        <v>23</v>
      </c>
      <c r="P22" s="94">
        <f t="shared" si="0"/>
        <v>23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23</v>
      </c>
      <c r="W22" s="116">
        <f t="shared" si="10"/>
        <v>812.23740999999995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173538</v>
      </c>
      <c r="AF22" s="103">
        <v>305</v>
      </c>
      <c r="AG22" s="207">
        <v>20</v>
      </c>
      <c r="AH22" s="208">
        <v>173538</v>
      </c>
      <c r="AI22" s="209">
        <f t="shared" si="4"/>
        <v>173538</v>
      </c>
      <c r="AJ22" s="210">
        <f t="shared" si="5"/>
        <v>0</v>
      </c>
      <c r="AL22" s="203">
        <f t="shared" si="6"/>
        <v>23</v>
      </c>
      <c r="AM22" s="211">
        <f t="shared" si="6"/>
        <v>23</v>
      </c>
      <c r="AN22" s="212">
        <f t="shared" si="7"/>
        <v>0</v>
      </c>
      <c r="AO22" s="213">
        <f t="shared" si="8"/>
        <v>0</v>
      </c>
    </row>
    <row r="23" spans="1:41" x14ac:dyDescent="0.2">
      <c r="A23" s="103">
        <v>305</v>
      </c>
      <c r="B23" s="104">
        <v>0.375</v>
      </c>
      <c r="C23" s="105">
        <v>2013</v>
      </c>
      <c r="D23" s="105">
        <v>7</v>
      </c>
      <c r="E23" s="105">
        <v>21</v>
      </c>
      <c r="F23" s="106">
        <v>173561</v>
      </c>
      <c r="G23" s="105">
        <v>0</v>
      </c>
      <c r="H23" s="106">
        <v>24411</v>
      </c>
      <c r="I23" s="105">
        <v>0</v>
      </c>
      <c r="J23" s="105">
        <v>0</v>
      </c>
      <c r="K23" s="105">
        <v>0</v>
      </c>
      <c r="L23" s="107">
        <v>85.404499999999999</v>
      </c>
      <c r="M23" s="106">
        <v>20.9</v>
      </c>
      <c r="N23" s="108">
        <v>0</v>
      </c>
      <c r="O23" s="109">
        <v>128</v>
      </c>
      <c r="P23" s="94">
        <f t="shared" si="0"/>
        <v>128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128</v>
      </c>
      <c r="W23" s="116">
        <f t="shared" si="10"/>
        <v>4520.2777599999999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173561</v>
      </c>
      <c r="AF23" s="103">
        <v>305</v>
      </c>
      <c r="AG23" s="207">
        <v>21</v>
      </c>
      <c r="AH23" s="208">
        <v>173561</v>
      </c>
      <c r="AI23" s="209">
        <f t="shared" si="4"/>
        <v>173561</v>
      </c>
      <c r="AJ23" s="210">
        <f t="shared" si="5"/>
        <v>0</v>
      </c>
      <c r="AL23" s="203">
        <f t="shared" si="6"/>
        <v>132</v>
      </c>
      <c r="AM23" s="211">
        <f t="shared" si="6"/>
        <v>128</v>
      </c>
      <c r="AN23" s="212">
        <f t="shared" si="7"/>
        <v>-4</v>
      </c>
      <c r="AO23" s="213">
        <f t="shared" si="8"/>
        <v>-3.125E-2</v>
      </c>
    </row>
    <row r="24" spans="1:41" x14ac:dyDescent="0.2">
      <c r="A24" s="103">
        <v>305</v>
      </c>
      <c r="B24" s="104">
        <v>0.375</v>
      </c>
      <c r="C24" s="105">
        <v>2013</v>
      </c>
      <c r="D24" s="105">
        <v>7</v>
      </c>
      <c r="E24" s="105">
        <v>22</v>
      </c>
      <c r="F24" s="106">
        <v>173689</v>
      </c>
      <c r="G24" s="105">
        <v>0</v>
      </c>
      <c r="H24" s="106">
        <v>24430</v>
      </c>
      <c r="I24" s="105">
        <v>0</v>
      </c>
      <c r="J24" s="105">
        <v>0</v>
      </c>
      <c r="K24" s="105">
        <v>0</v>
      </c>
      <c r="L24" s="107">
        <v>84.893000000000001</v>
      </c>
      <c r="M24" s="106">
        <v>21.2</v>
      </c>
      <c r="N24" s="108">
        <v>0</v>
      </c>
      <c r="O24" s="109">
        <v>225</v>
      </c>
      <c r="P24" s="94">
        <f t="shared" si="0"/>
        <v>225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225</v>
      </c>
      <c r="W24" s="116">
        <f t="shared" si="10"/>
        <v>7945.8007500000003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173689</v>
      </c>
      <c r="AF24" s="103">
        <v>305</v>
      </c>
      <c r="AG24" s="207">
        <v>22</v>
      </c>
      <c r="AH24" s="208">
        <v>173693</v>
      </c>
      <c r="AI24" s="209">
        <f t="shared" si="4"/>
        <v>173689</v>
      </c>
      <c r="AJ24" s="210">
        <f t="shared" si="5"/>
        <v>-4</v>
      </c>
      <c r="AL24" s="203">
        <f t="shared" si="6"/>
        <v>222</v>
      </c>
      <c r="AM24" s="211">
        <f t="shared" si="6"/>
        <v>225</v>
      </c>
      <c r="AN24" s="212">
        <f t="shared" si="7"/>
        <v>3</v>
      </c>
      <c r="AO24" s="213">
        <f t="shared" si="8"/>
        <v>1.3333333333333334E-2</v>
      </c>
    </row>
    <row r="25" spans="1:41" x14ac:dyDescent="0.2">
      <c r="A25" s="103">
        <v>305</v>
      </c>
      <c r="B25" s="104">
        <v>0.375</v>
      </c>
      <c r="C25" s="105">
        <v>2013</v>
      </c>
      <c r="D25" s="105">
        <v>7</v>
      </c>
      <c r="E25" s="105">
        <v>23</v>
      </c>
      <c r="F25" s="106">
        <v>173914</v>
      </c>
      <c r="G25" s="105">
        <v>0</v>
      </c>
      <c r="H25" s="106">
        <v>24464</v>
      </c>
      <c r="I25" s="105">
        <v>0</v>
      </c>
      <c r="J25" s="105">
        <v>0</v>
      </c>
      <c r="K25" s="105">
        <v>0</v>
      </c>
      <c r="L25" s="107">
        <v>84.159400000000005</v>
      </c>
      <c r="M25" s="106">
        <v>19.8</v>
      </c>
      <c r="N25" s="108">
        <v>0</v>
      </c>
      <c r="O25" s="109">
        <v>0</v>
      </c>
      <c r="P25" s="94">
        <f t="shared" si="0"/>
        <v>-173914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173914</v>
      </c>
      <c r="AF25" s="103">
        <v>305</v>
      </c>
      <c r="AG25" s="207">
        <v>23</v>
      </c>
      <c r="AH25" s="208">
        <v>173915</v>
      </c>
      <c r="AI25" s="209">
        <f t="shared" si="4"/>
        <v>173914</v>
      </c>
      <c r="AJ25" s="210">
        <f t="shared" si="5"/>
        <v>-1</v>
      </c>
      <c r="AL25" s="203">
        <f t="shared" si="6"/>
        <v>17</v>
      </c>
      <c r="AM25" s="211">
        <f t="shared" si="6"/>
        <v>-173914</v>
      </c>
      <c r="AN25" s="212">
        <f t="shared" si="7"/>
        <v>-173931</v>
      </c>
      <c r="AO25" s="213">
        <f t="shared" si="8"/>
        <v>1.0000977494623779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305</v>
      </c>
      <c r="AG26" s="207">
        <v>24</v>
      </c>
      <c r="AH26" s="208">
        <v>173932</v>
      </c>
      <c r="AI26" s="209">
        <f t="shared" si="4"/>
        <v>0</v>
      </c>
      <c r="AJ26" s="210">
        <f t="shared" si="5"/>
        <v>-173932</v>
      </c>
      <c r="AL26" s="203">
        <f t="shared" si="6"/>
        <v>28</v>
      </c>
      <c r="AM26" s="211">
        <f t="shared" si="6"/>
        <v>0</v>
      </c>
      <c r="AN26" s="212">
        <f t="shared" si="7"/>
        <v>-28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305</v>
      </c>
      <c r="AG27" s="207">
        <v>25</v>
      </c>
      <c r="AH27" s="208">
        <v>173960</v>
      </c>
      <c r="AI27" s="209">
        <f t="shared" si="4"/>
        <v>0</v>
      </c>
      <c r="AJ27" s="210">
        <f t="shared" si="5"/>
        <v>-173960</v>
      </c>
      <c r="AL27" s="203">
        <f t="shared" si="6"/>
        <v>-173960</v>
      </c>
      <c r="AM27" s="211">
        <f t="shared" si="6"/>
        <v>0</v>
      </c>
      <c r="AN27" s="212">
        <f t="shared" si="7"/>
        <v>173960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90.803100000000001</v>
      </c>
      <c r="M36" s="136">
        <f>MAX(M3:M34)</f>
        <v>21.6</v>
      </c>
      <c r="N36" s="134" t="s">
        <v>12</v>
      </c>
      <c r="O36" s="136">
        <f>SUM(O3:O33)</f>
        <v>5255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5255</v>
      </c>
      <c r="W36" s="140">
        <f>SUM(W3:W33)</f>
        <v>185578.59084999998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666364</v>
      </c>
      <c r="AK36" s="224" t="s">
        <v>52</v>
      </c>
      <c r="AL36" s="225"/>
      <c r="AM36" s="225"/>
      <c r="AN36" s="223">
        <f>SUM(AN3:AN33)</f>
        <v>0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88.079034782608701</v>
      </c>
      <c r="M37" s="144">
        <f>AVERAGE(M3:M34)</f>
        <v>19.665217391304342</v>
      </c>
      <c r="N37" s="134" t="s">
        <v>48</v>
      </c>
      <c r="O37" s="145">
        <f>O36*35.31467</f>
        <v>185578.59085000001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0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83.8887</v>
      </c>
      <c r="M38" s="145">
        <f>MIN(M3:M34)</f>
        <v>17.399999999999999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96.886938260869584</v>
      </c>
      <c r="M44" s="152">
        <f>M37*(1+$L$43)</f>
        <v>21.631739130434777</v>
      </c>
    </row>
    <row r="45" spans="1:41" x14ac:dyDescent="0.2">
      <c r="K45" s="151" t="s">
        <v>62</v>
      </c>
      <c r="L45" s="152">
        <f>L37*(1-$L$43)</f>
        <v>79.271131304347833</v>
      </c>
      <c r="M45" s="152">
        <f>M37*(1-$L$43)</f>
        <v>17.698695652173907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191" priority="47" stopIfTrue="1" operator="lessThan">
      <formula>$L$45</formula>
    </cfRule>
    <cfRule type="cellIs" dxfId="190" priority="48" stopIfTrue="1" operator="greaterThan">
      <formula>$L$44</formula>
    </cfRule>
  </conditionalFormatting>
  <conditionalFormatting sqref="M3:M34">
    <cfRule type="cellIs" dxfId="189" priority="45" stopIfTrue="1" operator="lessThan">
      <formula>$M$45</formula>
    </cfRule>
    <cfRule type="cellIs" dxfId="188" priority="46" stopIfTrue="1" operator="greaterThan">
      <formula>$M$44</formula>
    </cfRule>
  </conditionalFormatting>
  <conditionalFormatting sqref="O3:O34">
    <cfRule type="cellIs" dxfId="187" priority="44" stopIfTrue="1" operator="lessThan">
      <formula>0</formula>
    </cfRule>
  </conditionalFormatting>
  <conditionalFormatting sqref="O3:O33">
    <cfRule type="cellIs" dxfId="186" priority="43" stopIfTrue="1" operator="lessThan">
      <formula>0</formula>
    </cfRule>
  </conditionalFormatting>
  <conditionalFormatting sqref="O3">
    <cfRule type="cellIs" dxfId="185" priority="42" stopIfTrue="1" operator="notEqual">
      <formula>$P$3</formula>
    </cfRule>
  </conditionalFormatting>
  <conditionalFormatting sqref="O4">
    <cfRule type="cellIs" dxfId="184" priority="41" stopIfTrue="1" operator="notEqual">
      <formula>P$4</formula>
    </cfRule>
  </conditionalFormatting>
  <conditionalFormatting sqref="O5">
    <cfRule type="cellIs" dxfId="183" priority="40" stopIfTrue="1" operator="notEqual">
      <formula>$P$5</formula>
    </cfRule>
  </conditionalFormatting>
  <conditionalFormatting sqref="O6">
    <cfRule type="cellIs" dxfId="182" priority="39" stopIfTrue="1" operator="notEqual">
      <formula>$P$6</formula>
    </cfRule>
  </conditionalFormatting>
  <conditionalFormatting sqref="O7">
    <cfRule type="cellIs" dxfId="181" priority="38" stopIfTrue="1" operator="notEqual">
      <formula>$P$7</formula>
    </cfRule>
  </conditionalFormatting>
  <conditionalFormatting sqref="O8">
    <cfRule type="cellIs" dxfId="180" priority="37" stopIfTrue="1" operator="notEqual">
      <formula>$P$8</formula>
    </cfRule>
  </conditionalFormatting>
  <conditionalFormatting sqref="O9">
    <cfRule type="cellIs" dxfId="179" priority="36" stopIfTrue="1" operator="notEqual">
      <formula>$P$9</formula>
    </cfRule>
  </conditionalFormatting>
  <conditionalFormatting sqref="O10">
    <cfRule type="cellIs" dxfId="178" priority="34" stopIfTrue="1" operator="notEqual">
      <formula>$P$10</formula>
    </cfRule>
    <cfRule type="cellIs" dxfId="177" priority="35" stopIfTrue="1" operator="greaterThan">
      <formula>$P$10</formula>
    </cfRule>
  </conditionalFormatting>
  <conditionalFormatting sqref="O11">
    <cfRule type="cellIs" dxfId="176" priority="32" stopIfTrue="1" operator="notEqual">
      <formula>$P$11</formula>
    </cfRule>
    <cfRule type="cellIs" dxfId="175" priority="33" stopIfTrue="1" operator="greaterThan">
      <formula>$P$11</formula>
    </cfRule>
  </conditionalFormatting>
  <conditionalFormatting sqref="O12">
    <cfRule type="cellIs" dxfId="174" priority="31" stopIfTrue="1" operator="notEqual">
      <formula>$P$12</formula>
    </cfRule>
  </conditionalFormatting>
  <conditionalFormatting sqref="O14">
    <cfRule type="cellIs" dxfId="173" priority="30" stopIfTrue="1" operator="notEqual">
      <formula>$P$14</formula>
    </cfRule>
  </conditionalFormatting>
  <conditionalFormatting sqref="O15">
    <cfRule type="cellIs" dxfId="172" priority="29" stopIfTrue="1" operator="notEqual">
      <formula>$P$15</formula>
    </cfRule>
  </conditionalFormatting>
  <conditionalFormatting sqref="O16">
    <cfRule type="cellIs" dxfId="171" priority="28" stopIfTrue="1" operator="notEqual">
      <formula>$P$16</formula>
    </cfRule>
  </conditionalFormatting>
  <conditionalFormatting sqref="O17">
    <cfRule type="cellIs" dxfId="170" priority="27" stopIfTrue="1" operator="notEqual">
      <formula>$P$17</formula>
    </cfRule>
  </conditionalFormatting>
  <conditionalFormatting sqref="O18">
    <cfRule type="cellIs" dxfId="169" priority="26" stopIfTrue="1" operator="notEqual">
      <formula>$P$18</formula>
    </cfRule>
  </conditionalFormatting>
  <conditionalFormatting sqref="O19">
    <cfRule type="cellIs" dxfId="168" priority="24" stopIfTrue="1" operator="notEqual">
      <formula>$P$19</formula>
    </cfRule>
    <cfRule type="cellIs" dxfId="167" priority="25" stopIfTrue="1" operator="greaterThan">
      <formula>$P$19</formula>
    </cfRule>
  </conditionalFormatting>
  <conditionalFormatting sqref="O20">
    <cfRule type="cellIs" dxfId="166" priority="22" stopIfTrue="1" operator="notEqual">
      <formula>$P$20</formula>
    </cfRule>
    <cfRule type="cellIs" dxfId="165" priority="23" stopIfTrue="1" operator="greaterThan">
      <formula>$P$20</formula>
    </cfRule>
  </conditionalFormatting>
  <conditionalFormatting sqref="O21">
    <cfRule type="cellIs" dxfId="164" priority="21" stopIfTrue="1" operator="notEqual">
      <formula>$P$21</formula>
    </cfRule>
  </conditionalFormatting>
  <conditionalFormatting sqref="O22">
    <cfRule type="cellIs" dxfId="163" priority="20" stopIfTrue="1" operator="notEqual">
      <formula>$P$22</formula>
    </cfRule>
  </conditionalFormatting>
  <conditionalFormatting sqref="O23">
    <cfRule type="cellIs" dxfId="162" priority="19" stopIfTrue="1" operator="notEqual">
      <formula>$P$23</formula>
    </cfRule>
  </conditionalFormatting>
  <conditionalFormatting sqref="O24">
    <cfRule type="cellIs" dxfId="161" priority="17" stopIfTrue="1" operator="notEqual">
      <formula>$P$24</formula>
    </cfRule>
    <cfRule type="cellIs" dxfId="160" priority="18" stopIfTrue="1" operator="greaterThan">
      <formula>$P$24</formula>
    </cfRule>
  </conditionalFormatting>
  <conditionalFormatting sqref="O25">
    <cfRule type="cellIs" dxfId="159" priority="15" stopIfTrue="1" operator="notEqual">
      <formula>$P$25</formula>
    </cfRule>
    <cfRule type="cellIs" dxfId="158" priority="16" stopIfTrue="1" operator="greaterThan">
      <formula>$P$25</formula>
    </cfRule>
  </conditionalFormatting>
  <conditionalFormatting sqref="O26">
    <cfRule type="cellIs" dxfId="157" priority="14" stopIfTrue="1" operator="notEqual">
      <formula>$P$26</formula>
    </cfRule>
  </conditionalFormatting>
  <conditionalFormatting sqref="O27">
    <cfRule type="cellIs" dxfId="156" priority="13" stopIfTrue="1" operator="notEqual">
      <formula>$P$27</formula>
    </cfRule>
  </conditionalFormatting>
  <conditionalFormatting sqref="O28">
    <cfRule type="cellIs" dxfId="155" priority="12" stopIfTrue="1" operator="notEqual">
      <formula>$P$28</formula>
    </cfRule>
  </conditionalFormatting>
  <conditionalFormatting sqref="O29">
    <cfRule type="cellIs" dxfId="154" priority="11" stopIfTrue="1" operator="notEqual">
      <formula>$P$29</formula>
    </cfRule>
  </conditionalFormatting>
  <conditionalFormatting sqref="O30">
    <cfRule type="cellIs" dxfId="153" priority="10" stopIfTrue="1" operator="notEqual">
      <formula>$P$30</formula>
    </cfRule>
  </conditionalFormatting>
  <conditionalFormatting sqref="O31">
    <cfRule type="cellIs" dxfId="152" priority="8" stopIfTrue="1" operator="notEqual">
      <formula>$P$31</formula>
    </cfRule>
    <cfRule type="cellIs" dxfId="151" priority="9" stopIfTrue="1" operator="greaterThan">
      <formula>$P$31</formula>
    </cfRule>
  </conditionalFormatting>
  <conditionalFormatting sqref="O32">
    <cfRule type="cellIs" dxfId="150" priority="6" stopIfTrue="1" operator="notEqual">
      <formula>$P$32</formula>
    </cfRule>
    <cfRule type="cellIs" dxfId="149" priority="7" stopIfTrue="1" operator="greaterThan">
      <formula>$P$32</formula>
    </cfRule>
  </conditionalFormatting>
  <conditionalFormatting sqref="O33">
    <cfRule type="cellIs" dxfId="148" priority="5" stopIfTrue="1" operator="notEqual">
      <formula>$P$33</formula>
    </cfRule>
  </conditionalFormatting>
  <conditionalFormatting sqref="O13">
    <cfRule type="cellIs" dxfId="147" priority="4" stopIfTrue="1" operator="notEqual">
      <formula>$P$13</formula>
    </cfRule>
  </conditionalFormatting>
  <conditionalFormatting sqref="AG3:AG34">
    <cfRule type="cellIs" dxfId="146" priority="3" stopIfTrue="1" operator="notEqual">
      <formula>E3</formula>
    </cfRule>
  </conditionalFormatting>
  <conditionalFormatting sqref="AH3:AH34">
    <cfRule type="cellIs" dxfId="145" priority="2" stopIfTrue="1" operator="notBetween">
      <formula>AI3+$AG$40</formula>
      <formula>AI3-$AG$40</formula>
    </cfRule>
  </conditionalFormatting>
  <conditionalFormatting sqref="AL3:AL33">
    <cfRule type="cellIs" dxfId="14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303</v>
      </c>
      <c r="B3" s="88">
        <v>0.375</v>
      </c>
      <c r="C3" s="89">
        <v>2013</v>
      </c>
      <c r="D3" s="89">
        <v>7</v>
      </c>
      <c r="E3" s="89">
        <v>1</v>
      </c>
      <c r="F3" s="90">
        <v>390022</v>
      </c>
      <c r="G3" s="89">
        <v>0</v>
      </c>
      <c r="H3" s="90">
        <v>17811</v>
      </c>
      <c r="I3" s="89">
        <v>0</v>
      </c>
      <c r="J3" s="89">
        <v>0</v>
      </c>
      <c r="K3" s="89">
        <v>0</v>
      </c>
      <c r="L3" s="91">
        <v>0</v>
      </c>
      <c r="M3" s="90">
        <v>0</v>
      </c>
      <c r="N3" s="92">
        <v>0</v>
      </c>
      <c r="O3" s="93">
        <v>407</v>
      </c>
      <c r="P3" s="94">
        <f>F4-F3</f>
        <v>407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407</v>
      </c>
      <c r="W3" s="99">
        <f>V3*35.31467</f>
        <v>14373.07069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390022</v>
      </c>
      <c r="AF3" s="87">
        <v>303</v>
      </c>
      <c r="AG3" s="92">
        <v>1</v>
      </c>
      <c r="AH3" s="200">
        <v>390022</v>
      </c>
      <c r="AI3" s="201">
        <f>IFERROR(AE3*1,0)</f>
        <v>390022</v>
      </c>
      <c r="AJ3" s="202">
        <f>(AI3-AH3)</f>
        <v>0</v>
      </c>
      <c r="AL3" s="203">
        <f>AH4-AH3</f>
        <v>-390022</v>
      </c>
      <c r="AM3" s="204">
        <f>AI4-AI3</f>
        <v>407</v>
      </c>
      <c r="AN3" s="205">
        <f>(AM3-AL3)</f>
        <v>390429</v>
      </c>
      <c r="AO3" s="206">
        <f>IFERROR(AN3/AM3,"")</f>
        <v>959.28501228501227</v>
      </c>
    </row>
    <row r="4" spans="1:41" x14ac:dyDescent="0.2">
      <c r="A4" s="103">
        <v>303</v>
      </c>
      <c r="B4" s="104">
        <v>0.375</v>
      </c>
      <c r="C4" s="105">
        <v>2013</v>
      </c>
      <c r="D4" s="105">
        <v>7</v>
      </c>
      <c r="E4" s="105">
        <v>2</v>
      </c>
      <c r="F4" s="106">
        <v>390429</v>
      </c>
      <c r="G4" s="105">
        <v>0</v>
      </c>
      <c r="H4" s="106">
        <v>17829</v>
      </c>
      <c r="I4" s="105">
        <v>0</v>
      </c>
      <c r="J4" s="105">
        <v>0</v>
      </c>
      <c r="K4" s="105">
        <v>0</v>
      </c>
      <c r="L4" s="107">
        <v>16.7</v>
      </c>
      <c r="M4" s="106">
        <v>205.6</v>
      </c>
      <c r="N4" s="108">
        <v>0</v>
      </c>
      <c r="O4" s="109">
        <v>1582</v>
      </c>
      <c r="P4" s="94">
        <f t="shared" ref="P4:P33" si="0">F5-F4</f>
        <v>1582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1582</v>
      </c>
      <c r="W4" s="113">
        <f>V4*35.31467</f>
        <v>55867.807939999999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390429</v>
      </c>
      <c r="AF4" s="103"/>
      <c r="AG4" s="207"/>
      <c r="AH4" s="208"/>
      <c r="AI4" s="209">
        <f t="shared" ref="AI4:AI34" si="4">IFERROR(AE4*1,0)</f>
        <v>390429</v>
      </c>
      <c r="AJ4" s="210">
        <f t="shared" ref="AJ4:AJ34" si="5">(AI4-AH4)</f>
        <v>390429</v>
      </c>
      <c r="AL4" s="203">
        <f t="shared" ref="AL4:AM33" si="6">AH5-AH4</f>
        <v>0</v>
      </c>
      <c r="AM4" s="211">
        <f t="shared" si="6"/>
        <v>1582</v>
      </c>
      <c r="AN4" s="212">
        <f t="shared" ref="AN4:AN33" si="7">(AM4-AL4)</f>
        <v>1582</v>
      </c>
      <c r="AO4" s="213">
        <f t="shared" ref="AO4:AO33" si="8">IFERROR(AN4/AM4,"")</f>
        <v>1</v>
      </c>
    </row>
    <row r="5" spans="1:41" x14ac:dyDescent="0.2">
      <c r="A5" s="103">
        <v>303</v>
      </c>
      <c r="B5" s="104">
        <v>0.375</v>
      </c>
      <c r="C5" s="105">
        <v>2013</v>
      </c>
      <c r="D5" s="105">
        <v>7</v>
      </c>
      <c r="E5" s="105">
        <v>3</v>
      </c>
      <c r="F5" s="106">
        <v>392011</v>
      </c>
      <c r="G5" s="105">
        <v>0</v>
      </c>
      <c r="H5" s="106">
        <v>17901</v>
      </c>
      <c r="I5" s="105">
        <v>0</v>
      </c>
      <c r="J5" s="105">
        <v>0</v>
      </c>
      <c r="K5" s="105">
        <v>0</v>
      </c>
      <c r="L5" s="107">
        <v>66.2</v>
      </c>
      <c r="M5" s="106">
        <v>202.2</v>
      </c>
      <c r="N5" s="108">
        <v>0</v>
      </c>
      <c r="O5" s="109">
        <v>1624</v>
      </c>
      <c r="P5" s="94">
        <f t="shared" si="0"/>
        <v>1624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1624</v>
      </c>
      <c r="W5" s="113">
        <f t="shared" ref="W5:W33" si="10">V5*35.31467</f>
        <v>57351.024080000003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392011</v>
      </c>
      <c r="AF5" s="103"/>
      <c r="AG5" s="207"/>
      <c r="AH5" s="208"/>
      <c r="AI5" s="209">
        <f t="shared" si="4"/>
        <v>392011</v>
      </c>
      <c r="AJ5" s="210">
        <f t="shared" si="5"/>
        <v>392011</v>
      </c>
      <c r="AL5" s="203">
        <f t="shared" si="6"/>
        <v>0</v>
      </c>
      <c r="AM5" s="211">
        <f t="shared" si="6"/>
        <v>1624</v>
      </c>
      <c r="AN5" s="212">
        <f t="shared" si="7"/>
        <v>1624</v>
      </c>
      <c r="AO5" s="213">
        <f t="shared" si="8"/>
        <v>1</v>
      </c>
    </row>
    <row r="6" spans="1:41" x14ac:dyDescent="0.2">
      <c r="A6" s="103">
        <v>303</v>
      </c>
      <c r="B6" s="104">
        <v>0.375</v>
      </c>
      <c r="C6" s="105">
        <v>2013</v>
      </c>
      <c r="D6" s="105">
        <v>7</v>
      </c>
      <c r="E6" s="105">
        <v>4</v>
      </c>
      <c r="F6" s="106">
        <v>393635</v>
      </c>
      <c r="G6" s="105">
        <v>0</v>
      </c>
      <c r="H6" s="106">
        <v>17974</v>
      </c>
      <c r="I6" s="105">
        <v>0</v>
      </c>
      <c r="J6" s="105">
        <v>0</v>
      </c>
      <c r="K6" s="105">
        <v>0</v>
      </c>
      <c r="L6" s="107">
        <v>68</v>
      </c>
      <c r="M6" s="106">
        <v>202.3</v>
      </c>
      <c r="N6" s="108">
        <v>0</v>
      </c>
      <c r="O6" s="109">
        <v>1595</v>
      </c>
      <c r="P6" s="94">
        <f t="shared" si="0"/>
        <v>1595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1595</v>
      </c>
      <c r="W6" s="113">
        <f t="shared" si="10"/>
        <v>56326.898650000003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393635</v>
      </c>
      <c r="AF6" s="103"/>
      <c r="AG6" s="207"/>
      <c r="AH6" s="208"/>
      <c r="AI6" s="209">
        <f t="shared" si="4"/>
        <v>393635</v>
      </c>
      <c r="AJ6" s="210">
        <f t="shared" si="5"/>
        <v>393635</v>
      </c>
      <c r="AL6" s="203">
        <f t="shared" si="6"/>
        <v>0</v>
      </c>
      <c r="AM6" s="211">
        <f t="shared" si="6"/>
        <v>1595</v>
      </c>
      <c r="AN6" s="212">
        <f t="shared" si="7"/>
        <v>1595</v>
      </c>
      <c r="AO6" s="213">
        <f t="shared" si="8"/>
        <v>1</v>
      </c>
    </row>
    <row r="7" spans="1:41" x14ac:dyDescent="0.2">
      <c r="A7" s="103">
        <v>303</v>
      </c>
      <c r="B7" s="104">
        <v>0.375</v>
      </c>
      <c r="C7" s="105">
        <v>2013</v>
      </c>
      <c r="D7" s="105">
        <v>7</v>
      </c>
      <c r="E7" s="105">
        <v>5</v>
      </c>
      <c r="F7" s="106">
        <v>395230</v>
      </c>
      <c r="G7" s="105">
        <v>0</v>
      </c>
      <c r="H7" s="106">
        <v>18046</v>
      </c>
      <c r="I7" s="105">
        <v>0</v>
      </c>
      <c r="J7" s="105">
        <v>0</v>
      </c>
      <c r="K7" s="105">
        <v>0</v>
      </c>
      <c r="L7" s="107">
        <v>66.7</v>
      </c>
      <c r="M7" s="106">
        <v>202.2</v>
      </c>
      <c r="N7" s="108">
        <v>0</v>
      </c>
      <c r="O7" s="109">
        <v>1616</v>
      </c>
      <c r="P7" s="94">
        <f t="shared" si="0"/>
        <v>1616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1616</v>
      </c>
      <c r="W7" s="113">
        <f t="shared" si="10"/>
        <v>57068.506719999998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395230</v>
      </c>
      <c r="AF7" s="103"/>
      <c r="AG7" s="207"/>
      <c r="AH7" s="208"/>
      <c r="AI7" s="209">
        <f t="shared" si="4"/>
        <v>395230</v>
      </c>
      <c r="AJ7" s="210">
        <f t="shared" si="5"/>
        <v>395230</v>
      </c>
      <c r="AL7" s="203">
        <f t="shared" si="6"/>
        <v>0</v>
      </c>
      <c r="AM7" s="211">
        <f t="shared" si="6"/>
        <v>1616</v>
      </c>
      <c r="AN7" s="212">
        <f t="shared" si="7"/>
        <v>1616</v>
      </c>
      <c r="AO7" s="213">
        <f t="shared" si="8"/>
        <v>1</v>
      </c>
    </row>
    <row r="8" spans="1:41" x14ac:dyDescent="0.2">
      <c r="A8" s="103">
        <v>303</v>
      </c>
      <c r="B8" s="104">
        <v>0.375</v>
      </c>
      <c r="C8" s="105">
        <v>2013</v>
      </c>
      <c r="D8" s="105">
        <v>7</v>
      </c>
      <c r="E8" s="105">
        <v>6</v>
      </c>
      <c r="F8" s="106">
        <v>396846</v>
      </c>
      <c r="G8" s="105">
        <v>0</v>
      </c>
      <c r="H8" s="106">
        <v>18119</v>
      </c>
      <c r="I8" s="105">
        <v>0</v>
      </c>
      <c r="J8" s="105">
        <v>0</v>
      </c>
      <c r="K8" s="105">
        <v>0</v>
      </c>
      <c r="L8" s="107">
        <v>67.599999999999994</v>
      </c>
      <c r="M8" s="106">
        <v>201.9</v>
      </c>
      <c r="N8" s="108">
        <v>0</v>
      </c>
      <c r="O8" s="109">
        <v>527</v>
      </c>
      <c r="P8" s="94">
        <f t="shared" si="0"/>
        <v>527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527</v>
      </c>
      <c r="W8" s="113">
        <f t="shared" si="10"/>
        <v>18610.83109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396846</v>
      </c>
      <c r="AF8" s="103"/>
      <c r="AG8" s="207"/>
      <c r="AH8" s="208"/>
      <c r="AI8" s="209">
        <f t="shared" si="4"/>
        <v>396846</v>
      </c>
      <c r="AJ8" s="210">
        <f t="shared" si="5"/>
        <v>396846</v>
      </c>
      <c r="AL8" s="203">
        <f t="shared" si="6"/>
        <v>0</v>
      </c>
      <c r="AM8" s="211">
        <f t="shared" si="6"/>
        <v>527</v>
      </c>
      <c r="AN8" s="212">
        <f t="shared" si="7"/>
        <v>527</v>
      </c>
      <c r="AO8" s="213">
        <f t="shared" si="8"/>
        <v>1</v>
      </c>
    </row>
    <row r="9" spans="1:41" x14ac:dyDescent="0.2">
      <c r="A9" s="103">
        <v>303</v>
      </c>
      <c r="B9" s="104">
        <v>0.375</v>
      </c>
      <c r="C9" s="105">
        <v>2013</v>
      </c>
      <c r="D9" s="105">
        <v>7</v>
      </c>
      <c r="E9" s="105">
        <v>7</v>
      </c>
      <c r="F9" s="106">
        <v>397373</v>
      </c>
      <c r="G9" s="105">
        <v>0</v>
      </c>
      <c r="H9" s="106">
        <v>18142</v>
      </c>
      <c r="I9" s="105">
        <v>0</v>
      </c>
      <c r="J9" s="105">
        <v>0</v>
      </c>
      <c r="K9" s="105">
        <v>0</v>
      </c>
      <c r="L9" s="107">
        <v>22.3</v>
      </c>
      <c r="M9" s="106">
        <v>194.1</v>
      </c>
      <c r="N9" s="108">
        <v>0</v>
      </c>
      <c r="O9" s="109">
        <v>0</v>
      </c>
      <c r="P9" s="94">
        <f t="shared" si="0"/>
        <v>0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0</v>
      </c>
      <c r="W9" s="113">
        <f t="shared" si="10"/>
        <v>0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397373</v>
      </c>
      <c r="AF9" s="103"/>
      <c r="AG9" s="207"/>
      <c r="AH9" s="208"/>
      <c r="AI9" s="209">
        <f t="shared" si="4"/>
        <v>397373</v>
      </c>
      <c r="AJ9" s="210">
        <f t="shared" si="5"/>
        <v>397373</v>
      </c>
      <c r="AL9" s="203">
        <f t="shared" si="6"/>
        <v>397373</v>
      </c>
      <c r="AM9" s="211">
        <f t="shared" si="6"/>
        <v>0</v>
      </c>
      <c r="AN9" s="212">
        <f t="shared" si="7"/>
        <v>-397373</v>
      </c>
      <c r="AO9" s="213" t="str">
        <f t="shared" si="8"/>
        <v/>
      </c>
    </row>
    <row r="10" spans="1:41" x14ac:dyDescent="0.2">
      <c r="A10" s="103">
        <v>303</v>
      </c>
      <c r="B10" s="104">
        <v>0.375</v>
      </c>
      <c r="C10" s="105">
        <v>2013</v>
      </c>
      <c r="D10" s="105">
        <v>7</v>
      </c>
      <c r="E10" s="105">
        <v>8</v>
      </c>
      <c r="F10" s="106">
        <v>397373</v>
      </c>
      <c r="G10" s="105">
        <v>0</v>
      </c>
      <c r="H10" s="106">
        <v>18142</v>
      </c>
      <c r="I10" s="105">
        <v>0</v>
      </c>
      <c r="J10" s="105">
        <v>0</v>
      </c>
      <c r="K10" s="105">
        <v>0</v>
      </c>
      <c r="L10" s="107">
        <v>0</v>
      </c>
      <c r="M10" s="106">
        <v>0</v>
      </c>
      <c r="N10" s="108">
        <v>0</v>
      </c>
      <c r="O10" s="109">
        <v>326</v>
      </c>
      <c r="P10" s="94">
        <f t="shared" si="0"/>
        <v>326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326</v>
      </c>
      <c r="W10" s="113">
        <f t="shared" si="10"/>
        <v>11512.582420000001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397373</v>
      </c>
      <c r="AF10" s="103">
        <v>303</v>
      </c>
      <c r="AG10" s="207">
        <v>8</v>
      </c>
      <c r="AH10" s="208">
        <v>397373</v>
      </c>
      <c r="AI10" s="209">
        <f t="shared" si="4"/>
        <v>397373</v>
      </c>
      <c r="AJ10" s="210">
        <f t="shared" si="5"/>
        <v>0</v>
      </c>
      <c r="AL10" s="203">
        <f t="shared" si="6"/>
        <v>334</v>
      </c>
      <c r="AM10" s="211">
        <f t="shared" si="6"/>
        <v>326</v>
      </c>
      <c r="AN10" s="212">
        <f t="shared" si="7"/>
        <v>-8</v>
      </c>
      <c r="AO10" s="213">
        <f t="shared" si="8"/>
        <v>-2.4539877300613498E-2</v>
      </c>
    </row>
    <row r="11" spans="1:41" x14ac:dyDescent="0.2">
      <c r="A11" s="103">
        <v>303</v>
      </c>
      <c r="B11" s="104">
        <v>0.375</v>
      </c>
      <c r="C11" s="105">
        <v>2013</v>
      </c>
      <c r="D11" s="105">
        <v>7</v>
      </c>
      <c r="E11" s="105">
        <v>9</v>
      </c>
      <c r="F11" s="106">
        <v>397699</v>
      </c>
      <c r="G11" s="105">
        <v>0</v>
      </c>
      <c r="H11" s="106">
        <v>18157</v>
      </c>
      <c r="I11" s="105">
        <v>0</v>
      </c>
      <c r="J11" s="105">
        <v>0</v>
      </c>
      <c r="K11" s="105">
        <v>0</v>
      </c>
      <c r="L11" s="107">
        <v>13.3</v>
      </c>
      <c r="M11" s="106">
        <v>214</v>
      </c>
      <c r="N11" s="108">
        <v>0</v>
      </c>
      <c r="O11" s="109">
        <v>1526</v>
      </c>
      <c r="P11" s="94">
        <f t="shared" si="0"/>
        <v>1526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1526</v>
      </c>
      <c r="W11" s="116">
        <f t="shared" si="10"/>
        <v>53890.186419999998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397699</v>
      </c>
      <c r="AF11" s="103">
        <v>303</v>
      </c>
      <c r="AG11" s="207">
        <v>9</v>
      </c>
      <c r="AH11" s="208">
        <v>397707</v>
      </c>
      <c r="AI11" s="209">
        <f t="shared" si="4"/>
        <v>397699</v>
      </c>
      <c r="AJ11" s="210">
        <f t="shared" si="5"/>
        <v>-8</v>
      </c>
      <c r="AL11" s="203">
        <f t="shared" si="6"/>
        <v>1520</v>
      </c>
      <c r="AM11" s="211">
        <f t="shared" si="6"/>
        <v>1526</v>
      </c>
      <c r="AN11" s="212">
        <f t="shared" si="7"/>
        <v>6</v>
      </c>
      <c r="AO11" s="213">
        <f t="shared" si="8"/>
        <v>3.9318479685452159E-3</v>
      </c>
    </row>
    <row r="12" spans="1:41" x14ac:dyDescent="0.2">
      <c r="A12" s="103">
        <v>303</v>
      </c>
      <c r="B12" s="104">
        <v>0.375</v>
      </c>
      <c r="C12" s="105">
        <v>2013</v>
      </c>
      <c r="D12" s="105">
        <v>7</v>
      </c>
      <c r="E12" s="105">
        <v>10</v>
      </c>
      <c r="F12" s="106">
        <v>399225</v>
      </c>
      <c r="G12" s="105">
        <v>0</v>
      </c>
      <c r="H12" s="106">
        <v>18226</v>
      </c>
      <c r="I12" s="105">
        <v>0</v>
      </c>
      <c r="J12" s="105">
        <v>0</v>
      </c>
      <c r="K12" s="105">
        <v>0</v>
      </c>
      <c r="L12" s="107">
        <v>64</v>
      </c>
      <c r="M12" s="106">
        <v>202.4</v>
      </c>
      <c r="N12" s="108">
        <v>0</v>
      </c>
      <c r="O12" s="109">
        <v>480</v>
      </c>
      <c r="P12" s="94">
        <f t="shared" si="0"/>
        <v>480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480</v>
      </c>
      <c r="W12" s="116">
        <f t="shared" si="10"/>
        <v>16951.0416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399225</v>
      </c>
      <c r="AF12" s="103">
        <v>303</v>
      </c>
      <c r="AG12" s="207">
        <v>10</v>
      </c>
      <c r="AH12" s="208">
        <v>399227</v>
      </c>
      <c r="AI12" s="209">
        <f t="shared" si="4"/>
        <v>399225</v>
      </c>
      <c r="AJ12" s="210">
        <f t="shared" si="5"/>
        <v>-2</v>
      </c>
      <c r="AL12" s="203">
        <f t="shared" si="6"/>
        <v>482</v>
      </c>
      <c r="AM12" s="211">
        <f t="shared" si="6"/>
        <v>480</v>
      </c>
      <c r="AN12" s="212">
        <f t="shared" si="7"/>
        <v>-2</v>
      </c>
      <c r="AO12" s="213">
        <f t="shared" si="8"/>
        <v>-4.1666666666666666E-3</v>
      </c>
    </row>
    <row r="13" spans="1:41" x14ac:dyDescent="0.2">
      <c r="A13" s="103">
        <v>303</v>
      </c>
      <c r="B13" s="104">
        <v>0.375</v>
      </c>
      <c r="C13" s="105">
        <v>2013</v>
      </c>
      <c r="D13" s="105">
        <v>7</v>
      </c>
      <c r="E13" s="105">
        <v>11</v>
      </c>
      <c r="F13" s="106">
        <v>399705</v>
      </c>
      <c r="G13" s="105">
        <v>0</v>
      </c>
      <c r="H13" s="106">
        <v>18248</v>
      </c>
      <c r="I13" s="105">
        <v>0</v>
      </c>
      <c r="J13" s="105">
        <v>0</v>
      </c>
      <c r="K13" s="105">
        <v>0</v>
      </c>
      <c r="L13" s="107">
        <v>20.2</v>
      </c>
      <c r="M13" s="106">
        <v>59.8</v>
      </c>
      <c r="N13" s="108">
        <v>0</v>
      </c>
      <c r="O13" s="109">
        <v>1312</v>
      </c>
      <c r="P13" s="94">
        <f t="shared" si="0"/>
        <v>1312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1312</v>
      </c>
      <c r="W13" s="116">
        <f t="shared" si="10"/>
        <v>46332.847040000001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399705</v>
      </c>
      <c r="AF13" s="103">
        <v>303</v>
      </c>
      <c r="AG13" s="207">
        <v>11</v>
      </c>
      <c r="AH13" s="208">
        <v>399709</v>
      </c>
      <c r="AI13" s="209">
        <f t="shared" si="4"/>
        <v>399705</v>
      </c>
      <c r="AJ13" s="210">
        <f t="shared" si="5"/>
        <v>-4</v>
      </c>
      <c r="AL13" s="203">
        <f t="shared" si="6"/>
        <v>1312</v>
      </c>
      <c r="AM13" s="211">
        <f t="shared" si="6"/>
        <v>1312</v>
      </c>
      <c r="AN13" s="212">
        <f t="shared" si="7"/>
        <v>0</v>
      </c>
      <c r="AO13" s="213">
        <f t="shared" si="8"/>
        <v>0</v>
      </c>
    </row>
    <row r="14" spans="1:41" x14ac:dyDescent="0.2">
      <c r="A14" s="103">
        <v>303</v>
      </c>
      <c r="B14" s="104">
        <v>0.375</v>
      </c>
      <c r="C14" s="105">
        <v>2013</v>
      </c>
      <c r="D14" s="105">
        <v>7</v>
      </c>
      <c r="E14" s="105">
        <v>12</v>
      </c>
      <c r="F14" s="106">
        <v>401017</v>
      </c>
      <c r="G14" s="105">
        <v>0</v>
      </c>
      <c r="H14" s="106">
        <v>18307</v>
      </c>
      <c r="I14" s="105">
        <v>0</v>
      </c>
      <c r="J14" s="105">
        <v>0</v>
      </c>
      <c r="K14" s="105">
        <v>0</v>
      </c>
      <c r="L14" s="107">
        <v>54.9</v>
      </c>
      <c r="M14" s="106">
        <v>209.8</v>
      </c>
      <c r="N14" s="108">
        <v>0</v>
      </c>
      <c r="O14" s="109">
        <v>1440</v>
      </c>
      <c r="P14" s="94">
        <f t="shared" si="0"/>
        <v>1440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1440</v>
      </c>
      <c r="W14" s="116">
        <f t="shared" si="10"/>
        <v>50853.124799999998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401017</v>
      </c>
      <c r="AF14" s="103">
        <v>303</v>
      </c>
      <c r="AG14" s="207">
        <v>12</v>
      </c>
      <c r="AH14" s="208">
        <v>401021</v>
      </c>
      <c r="AI14" s="209">
        <f t="shared" si="4"/>
        <v>401017</v>
      </c>
      <c r="AJ14" s="210">
        <f t="shared" si="5"/>
        <v>-4</v>
      </c>
      <c r="AL14" s="203">
        <f t="shared" si="6"/>
        <v>1445</v>
      </c>
      <c r="AM14" s="211">
        <f t="shared" si="6"/>
        <v>1440</v>
      </c>
      <c r="AN14" s="212">
        <f t="shared" si="7"/>
        <v>-5</v>
      </c>
      <c r="AO14" s="213">
        <f t="shared" si="8"/>
        <v>-3.472222222222222E-3</v>
      </c>
    </row>
    <row r="15" spans="1:41" x14ac:dyDescent="0.2">
      <c r="A15" s="103">
        <v>303</v>
      </c>
      <c r="B15" s="104">
        <v>0.375</v>
      </c>
      <c r="C15" s="105">
        <v>2013</v>
      </c>
      <c r="D15" s="105">
        <v>7</v>
      </c>
      <c r="E15" s="105">
        <v>13</v>
      </c>
      <c r="F15" s="106">
        <v>402457</v>
      </c>
      <c r="G15" s="105">
        <v>0</v>
      </c>
      <c r="H15" s="106">
        <v>18371</v>
      </c>
      <c r="I15" s="105">
        <v>0</v>
      </c>
      <c r="J15" s="105">
        <v>0</v>
      </c>
      <c r="K15" s="105">
        <v>0</v>
      </c>
      <c r="L15" s="107">
        <v>60.5</v>
      </c>
      <c r="M15" s="106">
        <v>201.2</v>
      </c>
      <c r="N15" s="108">
        <v>0</v>
      </c>
      <c r="O15" s="109">
        <v>528</v>
      </c>
      <c r="P15" s="94">
        <f t="shared" si="0"/>
        <v>528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528</v>
      </c>
      <c r="W15" s="116">
        <f t="shared" si="10"/>
        <v>18646.145759999999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402457</v>
      </c>
      <c r="AF15" s="103">
        <v>303</v>
      </c>
      <c r="AG15" s="207">
        <v>13</v>
      </c>
      <c r="AH15" s="208">
        <v>402466</v>
      </c>
      <c r="AI15" s="209">
        <f t="shared" si="4"/>
        <v>402457</v>
      </c>
      <c r="AJ15" s="210">
        <f t="shared" si="5"/>
        <v>-9</v>
      </c>
      <c r="AL15" s="203">
        <f t="shared" si="6"/>
        <v>519</v>
      </c>
      <c r="AM15" s="211">
        <f t="shared" si="6"/>
        <v>528</v>
      </c>
      <c r="AN15" s="212">
        <f t="shared" si="7"/>
        <v>9</v>
      </c>
      <c r="AO15" s="213">
        <f t="shared" si="8"/>
        <v>1.7045454545454544E-2</v>
      </c>
    </row>
    <row r="16" spans="1:41" x14ac:dyDescent="0.2">
      <c r="A16" s="103">
        <v>303</v>
      </c>
      <c r="B16" s="104">
        <v>0.375</v>
      </c>
      <c r="C16" s="105">
        <v>2013</v>
      </c>
      <c r="D16" s="105">
        <v>7</v>
      </c>
      <c r="E16" s="105">
        <v>14</v>
      </c>
      <c r="F16" s="106">
        <v>402985</v>
      </c>
      <c r="G16" s="105">
        <v>0</v>
      </c>
      <c r="H16" s="106">
        <v>18395</v>
      </c>
      <c r="I16" s="105">
        <v>0</v>
      </c>
      <c r="J16" s="105">
        <v>0</v>
      </c>
      <c r="K16" s="105">
        <v>0</v>
      </c>
      <c r="L16" s="107">
        <v>22.4</v>
      </c>
      <c r="M16" s="106">
        <v>193.6</v>
      </c>
      <c r="N16" s="108">
        <v>0</v>
      </c>
      <c r="O16" s="109">
        <v>0</v>
      </c>
      <c r="P16" s="94">
        <f t="shared" si="0"/>
        <v>0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0</v>
      </c>
      <c r="W16" s="116">
        <f t="shared" si="10"/>
        <v>0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402985</v>
      </c>
      <c r="AF16" s="103">
        <v>303</v>
      </c>
      <c r="AG16" s="207">
        <v>14</v>
      </c>
      <c r="AH16" s="208">
        <v>402985</v>
      </c>
      <c r="AI16" s="209">
        <f t="shared" si="4"/>
        <v>402985</v>
      </c>
      <c r="AJ16" s="210">
        <f t="shared" si="5"/>
        <v>0</v>
      </c>
      <c r="AL16" s="203">
        <f t="shared" si="6"/>
        <v>0</v>
      </c>
      <c r="AM16" s="211">
        <f t="shared" si="6"/>
        <v>0</v>
      </c>
      <c r="AN16" s="212">
        <f t="shared" si="7"/>
        <v>0</v>
      </c>
      <c r="AO16" s="213" t="str">
        <f t="shared" si="8"/>
        <v/>
      </c>
    </row>
    <row r="17" spans="1:41" x14ac:dyDescent="0.2">
      <c r="A17" s="103">
        <v>303</v>
      </c>
      <c r="B17" s="104">
        <v>0.375</v>
      </c>
      <c r="C17" s="105">
        <v>2013</v>
      </c>
      <c r="D17" s="105">
        <v>7</v>
      </c>
      <c r="E17" s="105">
        <v>15</v>
      </c>
      <c r="F17" s="106">
        <v>402985</v>
      </c>
      <c r="G17" s="105">
        <v>0</v>
      </c>
      <c r="H17" s="106">
        <v>18395</v>
      </c>
      <c r="I17" s="105">
        <v>0</v>
      </c>
      <c r="J17" s="105">
        <v>0</v>
      </c>
      <c r="K17" s="105">
        <v>0</v>
      </c>
      <c r="L17" s="107">
        <v>0</v>
      </c>
      <c r="M17" s="106">
        <v>0</v>
      </c>
      <c r="N17" s="108">
        <v>0</v>
      </c>
      <c r="O17" s="109">
        <v>105</v>
      </c>
      <c r="P17" s="94">
        <f t="shared" si="0"/>
        <v>105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105</v>
      </c>
      <c r="W17" s="116">
        <f t="shared" si="10"/>
        <v>3708.0403499999998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402985</v>
      </c>
      <c r="AF17" s="103">
        <v>303</v>
      </c>
      <c r="AG17" s="207">
        <v>15</v>
      </c>
      <c r="AH17" s="208">
        <v>402985</v>
      </c>
      <c r="AI17" s="209">
        <f t="shared" si="4"/>
        <v>402985</v>
      </c>
      <c r="AJ17" s="210">
        <f t="shared" si="5"/>
        <v>0</v>
      </c>
      <c r="AL17" s="203">
        <f t="shared" si="6"/>
        <v>110</v>
      </c>
      <c r="AM17" s="211">
        <f t="shared" si="6"/>
        <v>105</v>
      </c>
      <c r="AN17" s="212">
        <f t="shared" si="7"/>
        <v>-5</v>
      </c>
      <c r="AO17" s="213">
        <f t="shared" si="8"/>
        <v>-4.7619047619047616E-2</v>
      </c>
    </row>
    <row r="18" spans="1:41" x14ac:dyDescent="0.2">
      <c r="A18" s="103">
        <v>303</v>
      </c>
      <c r="B18" s="104">
        <v>0.375</v>
      </c>
      <c r="C18" s="105">
        <v>2013</v>
      </c>
      <c r="D18" s="105">
        <v>7</v>
      </c>
      <c r="E18" s="105">
        <v>16</v>
      </c>
      <c r="F18" s="106">
        <v>403090</v>
      </c>
      <c r="G18" s="105">
        <v>0</v>
      </c>
      <c r="H18" s="106">
        <v>18400</v>
      </c>
      <c r="I18" s="105">
        <v>0</v>
      </c>
      <c r="J18" s="105">
        <v>0</v>
      </c>
      <c r="K18" s="105">
        <v>0</v>
      </c>
      <c r="L18" s="107">
        <v>4.3</v>
      </c>
      <c r="M18" s="106">
        <v>58.4</v>
      </c>
      <c r="N18" s="108">
        <v>0</v>
      </c>
      <c r="O18" s="109">
        <v>483</v>
      </c>
      <c r="P18" s="94">
        <f t="shared" si="0"/>
        <v>483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483</v>
      </c>
      <c r="W18" s="116">
        <f t="shared" si="10"/>
        <v>17056.98561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403090</v>
      </c>
      <c r="AF18" s="103">
        <v>303</v>
      </c>
      <c r="AG18" s="207">
        <v>16</v>
      </c>
      <c r="AH18" s="208">
        <v>403095</v>
      </c>
      <c r="AI18" s="209">
        <f t="shared" si="4"/>
        <v>403090</v>
      </c>
      <c r="AJ18" s="210">
        <f t="shared" si="5"/>
        <v>-5</v>
      </c>
      <c r="AL18" s="203">
        <f t="shared" si="6"/>
        <v>480</v>
      </c>
      <c r="AM18" s="211">
        <f t="shared" si="6"/>
        <v>483</v>
      </c>
      <c r="AN18" s="212">
        <f t="shared" si="7"/>
        <v>3</v>
      </c>
      <c r="AO18" s="213">
        <f t="shared" si="8"/>
        <v>6.2111801242236021E-3</v>
      </c>
    </row>
    <row r="19" spans="1:41" x14ac:dyDescent="0.2">
      <c r="A19" s="103">
        <v>303</v>
      </c>
      <c r="B19" s="104">
        <v>0.375</v>
      </c>
      <c r="C19" s="105">
        <v>2013</v>
      </c>
      <c r="D19" s="105">
        <v>7</v>
      </c>
      <c r="E19" s="105">
        <v>17</v>
      </c>
      <c r="F19" s="106">
        <v>403573</v>
      </c>
      <c r="G19" s="105">
        <v>0</v>
      </c>
      <c r="H19" s="106">
        <v>18422</v>
      </c>
      <c r="I19" s="105">
        <v>0</v>
      </c>
      <c r="J19" s="105">
        <v>0</v>
      </c>
      <c r="K19" s="105">
        <v>0</v>
      </c>
      <c r="L19" s="107">
        <v>20.2</v>
      </c>
      <c r="M19" s="106">
        <v>58.7</v>
      </c>
      <c r="N19" s="108">
        <v>0</v>
      </c>
      <c r="O19" s="109">
        <v>495</v>
      </c>
      <c r="P19" s="94">
        <f t="shared" si="0"/>
        <v>495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495</v>
      </c>
      <c r="W19" s="116">
        <f t="shared" si="10"/>
        <v>17480.76165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403573</v>
      </c>
      <c r="AF19" s="103">
        <v>303</v>
      </c>
      <c r="AG19" s="207">
        <v>17</v>
      </c>
      <c r="AH19" s="208">
        <v>403575</v>
      </c>
      <c r="AI19" s="209">
        <f t="shared" si="4"/>
        <v>403573</v>
      </c>
      <c r="AJ19" s="210">
        <f t="shared" si="5"/>
        <v>-2</v>
      </c>
      <c r="AL19" s="203">
        <f t="shared" si="6"/>
        <v>498</v>
      </c>
      <c r="AM19" s="211">
        <f t="shared" si="6"/>
        <v>495</v>
      </c>
      <c r="AN19" s="212">
        <f t="shared" si="7"/>
        <v>-3</v>
      </c>
      <c r="AO19" s="213">
        <f t="shared" si="8"/>
        <v>-6.0606060606060606E-3</v>
      </c>
    </row>
    <row r="20" spans="1:41" x14ac:dyDescent="0.2">
      <c r="A20" s="103">
        <v>303</v>
      </c>
      <c r="B20" s="104">
        <v>0.375</v>
      </c>
      <c r="C20" s="105">
        <v>2013</v>
      </c>
      <c r="D20" s="105">
        <v>7</v>
      </c>
      <c r="E20" s="105">
        <v>18</v>
      </c>
      <c r="F20" s="106">
        <v>404068</v>
      </c>
      <c r="G20" s="105">
        <v>0</v>
      </c>
      <c r="H20" s="106">
        <v>18444</v>
      </c>
      <c r="I20" s="105">
        <v>0</v>
      </c>
      <c r="J20" s="105">
        <v>0</v>
      </c>
      <c r="K20" s="105">
        <v>0</v>
      </c>
      <c r="L20" s="107">
        <v>20.9</v>
      </c>
      <c r="M20" s="106">
        <v>58.4</v>
      </c>
      <c r="N20" s="108">
        <v>0</v>
      </c>
      <c r="O20" s="109">
        <v>1158</v>
      </c>
      <c r="P20" s="94">
        <f t="shared" si="0"/>
        <v>1158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1158</v>
      </c>
      <c r="W20" s="116">
        <f t="shared" si="10"/>
        <v>40894.387860000003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404068</v>
      </c>
      <c r="AF20" s="103">
        <v>303</v>
      </c>
      <c r="AG20" s="207">
        <v>18</v>
      </c>
      <c r="AH20" s="208">
        <v>404073</v>
      </c>
      <c r="AI20" s="209">
        <f t="shared" si="4"/>
        <v>404068</v>
      </c>
      <c r="AJ20" s="210">
        <f t="shared" si="5"/>
        <v>-5</v>
      </c>
      <c r="AL20" s="203">
        <f t="shared" si="6"/>
        <v>1164</v>
      </c>
      <c r="AM20" s="211">
        <f t="shared" si="6"/>
        <v>1158</v>
      </c>
      <c r="AN20" s="212">
        <f t="shared" si="7"/>
        <v>-6</v>
      </c>
      <c r="AO20" s="213">
        <f t="shared" si="8"/>
        <v>-5.1813471502590676E-3</v>
      </c>
    </row>
    <row r="21" spans="1:41" x14ac:dyDescent="0.2">
      <c r="A21" s="103">
        <v>303</v>
      </c>
      <c r="B21" s="104">
        <v>0.375</v>
      </c>
      <c r="C21" s="105">
        <v>2013</v>
      </c>
      <c r="D21" s="105">
        <v>7</v>
      </c>
      <c r="E21" s="105">
        <v>19</v>
      </c>
      <c r="F21" s="106">
        <v>405226</v>
      </c>
      <c r="G21" s="105">
        <v>0</v>
      </c>
      <c r="H21" s="106">
        <v>18496</v>
      </c>
      <c r="I21" s="105">
        <v>0</v>
      </c>
      <c r="J21" s="105">
        <v>0</v>
      </c>
      <c r="K21" s="105">
        <v>0</v>
      </c>
      <c r="L21" s="107">
        <v>48.4</v>
      </c>
      <c r="M21" s="106">
        <v>201.6</v>
      </c>
      <c r="N21" s="108">
        <v>0</v>
      </c>
      <c r="O21" s="109">
        <v>1616</v>
      </c>
      <c r="P21" s="94">
        <f t="shared" si="0"/>
        <v>1616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1616</v>
      </c>
      <c r="W21" s="116">
        <f t="shared" si="10"/>
        <v>57068.506719999998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405226</v>
      </c>
      <c r="AF21" s="103">
        <v>303</v>
      </c>
      <c r="AG21" s="207">
        <v>19</v>
      </c>
      <c r="AH21" s="208">
        <v>405237</v>
      </c>
      <c r="AI21" s="209">
        <f t="shared" si="4"/>
        <v>405226</v>
      </c>
      <c r="AJ21" s="210">
        <f t="shared" si="5"/>
        <v>-11</v>
      </c>
      <c r="AL21" s="203">
        <f t="shared" si="6"/>
        <v>1616</v>
      </c>
      <c r="AM21" s="211">
        <f t="shared" si="6"/>
        <v>1616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303</v>
      </c>
      <c r="B22" s="104">
        <v>0.375</v>
      </c>
      <c r="C22" s="105">
        <v>2013</v>
      </c>
      <c r="D22" s="105">
        <v>7</v>
      </c>
      <c r="E22" s="105">
        <v>20</v>
      </c>
      <c r="F22" s="106">
        <v>406842</v>
      </c>
      <c r="G22" s="105">
        <v>0</v>
      </c>
      <c r="H22" s="106">
        <v>18569</v>
      </c>
      <c r="I22" s="105">
        <v>0</v>
      </c>
      <c r="J22" s="105">
        <v>0</v>
      </c>
      <c r="K22" s="105">
        <v>0</v>
      </c>
      <c r="L22" s="107">
        <v>67.599999999999994</v>
      </c>
      <c r="M22" s="106">
        <v>201.4</v>
      </c>
      <c r="N22" s="108">
        <v>0</v>
      </c>
      <c r="O22" s="109">
        <v>550</v>
      </c>
      <c r="P22" s="94">
        <f t="shared" si="0"/>
        <v>550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550</v>
      </c>
      <c r="W22" s="116">
        <f t="shared" si="10"/>
        <v>19423.068500000001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406842</v>
      </c>
      <c r="AF22" s="103">
        <v>303</v>
      </c>
      <c r="AG22" s="207">
        <v>20</v>
      </c>
      <c r="AH22" s="208">
        <v>406853</v>
      </c>
      <c r="AI22" s="209">
        <f t="shared" si="4"/>
        <v>406842</v>
      </c>
      <c r="AJ22" s="210">
        <f t="shared" si="5"/>
        <v>-11</v>
      </c>
      <c r="AL22" s="203">
        <f t="shared" si="6"/>
        <v>539</v>
      </c>
      <c r="AM22" s="211">
        <f t="shared" si="6"/>
        <v>550</v>
      </c>
      <c r="AN22" s="212">
        <f t="shared" si="7"/>
        <v>11</v>
      </c>
      <c r="AO22" s="213">
        <f t="shared" si="8"/>
        <v>0.02</v>
      </c>
    </row>
    <row r="23" spans="1:41" x14ac:dyDescent="0.2">
      <c r="A23" s="103">
        <v>303</v>
      </c>
      <c r="B23" s="104">
        <v>0.375</v>
      </c>
      <c r="C23" s="105">
        <v>2013</v>
      </c>
      <c r="D23" s="105">
        <v>7</v>
      </c>
      <c r="E23" s="105">
        <v>21</v>
      </c>
      <c r="F23" s="106">
        <v>407392</v>
      </c>
      <c r="G23" s="105">
        <v>0</v>
      </c>
      <c r="H23" s="106">
        <v>18594</v>
      </c>
      <c r="I23" s="105">
        <v>0</v>
      </c>
      <c r="J23" s="105">
        <v>0</v>
      </c>
      <c r="K23" s="105">
        <v>0</v>
      </c>
      <c r="L23" s="107">
        <v>23.3</v>
      </c>
      <c r="M23" s="106">
        <v>205.9</v>
      </c>
      <c r="N23" s="108">
        <v>0</v>
      </c>
      <c r="O23" s="109">
        <v>0</v>
      </c>
      <c r="P23" s="94">
        <f t="shared" si="0"/>
        <v>0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0</v>
      </c>
      <c r="W23" s="116">
        <f t="shared" si="10"/>
        <v>0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407392</v>
      </c>
      <c r="AF23" s="103">
        <v>303</v>
      </c>
      <c r="AG23" s="207">
        <v>21</v>
      </c>
      <c r="AH23" s="208">
        <v>407392</v>
      </c>
      <c r="AI23" s="209">
        <f t="shared" si="4"/>
        <v>407392</v>
      </c>
      <c r="AJ23" s="210">
        <f t="shared" si="5"/>
        <v>0</v>
      </c>
      <c r="AL23" s="203">
        <f t="shared" si="6"/>
        <v>-407392</v>
      </c>
      <c r="AM23" s="211">
        <f t="shared" si="6"/>
        <v>0</v>
      </c>
      <c r="AN23" s="212">
        <f t="shared" si="7"/>
        <v>407392</v>
      </c>
      <c r="AO23" s="213" t="str">
        <f t="shared" si="8"/>
        <v/>
      </c>
    </row>
    <row r="24" spans="1:41" x14ac:dyDescent="0.2">
      <c r="A24" s="103">
        <v>303</v>
      </c>
      <c r="B24" s="104">
        <v>0.375</v>
      </c>
      <c r="C24" s="105">
        <v>2013</v>
      </c>
      <c r="D24" s="105">
        <v>7</v>
      </c>
      <c r="E24" s="105">
        <v>22</v>
      </c>
      <c r="F24" s="106">
        <v>407392</v>
      </c>
      <c r="G24" s="105">
        <v>0</v>
      </c>
      <c r="H24" s="106">
        <v>18594</v>
      </c>
      <c r="I24" s="105">
        <v>0</v>
      </c>
      <c r="J24" s="105">
        <v>0</v>
      </c>
      <c r="K24" s="105">
        <v>0</v>
      </c>
      <c r="L24" s="107">
        <v>0</v>
      </c>
      <c r="M24" s="106">
        <v>0</v>
      </c>
      <c r="N24" s="108">
        <v>0</v>
      </c>
      <c r="O24" s="109">
        <v>481</v>
      </c>
      <c r="P24" s="94">
        <f t="shared" si="0"/>
        <v>481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481</v>
      </c>
      <c r="W24" s="116">
        <f t="shared" si="10"/>
        <v>16986.35627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407392</v>
      </c>
      <c r="AF24" s="103"/>
      <c r="AG24" s="207"/>
      <c r="AH24" s="208"/>
      <c r="AI24" s="209">
        <f t="shared" si="4"/>
        <v>407392</v>
      </c>
      <c r="AJ24" s="210">
        <f t="shared" si="5"/>
        <v>407392</v>
      </c>
      <c r="AL24" s="203">
        <f t="shared" si="6"/>
        <v>407880</v>
      </c>
      <c r="AM24" s="211">
        <f t="shared" si="6"/>
        <v>481</v>
      </c>
      <c r="AN24" s="212">
        <f t="shared" si="7"/>
        <v>-407399</v>
      </c>
      <c r="AO24" s="213">
        <f t="shared" si="8"/>
        <v>-846.983367983368</v>
      </c>
    </row>
    <row r="25" spans="1:41" x14ac:dyDescent="0.2">
      <c r="A25" s="103">
        <v>303</v>
      </c>
      <c r="B25" s="104">
        <v>0.375</v>
      </c>
      <c r="C25" s="105">
        <v>2013</v>
      </c>
      <c r="D25" s="105">
        <v>7</v>
      </c>
      <c r="E25" s="105">
        <v>23</v>
      </c>
      <c r="F25" s="106">
        <v>407873</v>
      </c>
      <c r="G25" s="105">
        <v>0</v>
      </c>
      <c r="H25" s="106">
        <v>18616</v>
      </c>
      <c r="I25" s="105">
        <v>0</v>
      </c>
      <c r="J25" s="105">
        <v>0</v>
      </c>
      <c r="K25" s="105">
        <v>0</v>
      </c>
      <c r="L25" s="107">
        <v>20.100000000000001</v>
      </c>
      <c r="M25" s="106">
        <v>172</v>
      </c>
      <c r="N25" s="108">
        <v>0</v>
      </c>
      <c r="O25" s="109">
        <v>0</v>
      </c>
      <c r="P25" s="94">
        <f t="shared" si="0"/>
        <v>-407873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407873</v>
      </c>
      <c r="AF25" s="103">
        <v>303</v>
      </c>
      <c r="AG25" s="207">
        <v>23</v>
      </c>
      <c r="AH25" s="208">
        <v>407880</v>
      </c>
      <c r="AI25" s="209">
        <f t="shared" si="4"/>
        <v>407873</v>
      </c>
      <c r="AJ25" s="210">
        <f t="shared" si="5"/>
        <v>-7</v>
      </c>
      <c r="AL25" s="203">
        <f t="shared" si="6"/>
        <v>-407880</v>
      </c>
      <c r="AM25" s="211">
        <f t="shared" si="6"/>
        <v>-407873</v>
      </c>
      <c r="AN25" s="212">
        <f t="shared" si="7"/>
        <v>7</v>
      </c>
      <c r="AO25" s="213">
        <f t="shared" si="8"/>
        <v>-1.7162204902016069E-5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411468</v>
      </c>
      <c r="AM26" s="211">
        <f t="shared" si="6"/>
        <v>0</v>
      </c>
      <c r="AN26" s="212">
        <f t="shared" si="7"/>
        <v>-411468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303</v>
      </c>
      <c r="AG27" s="207">
        <v>25</v>
      </c>
      <c r="AH27" s="208">
        <v>411468</v>
      </c>
      <c r="AI27" s="209">
        <f t="shared" si="4"/>
        <v>0</v>
      </c>
      <c r="AJ27" s="210">
        <f t="shared" si="5"/>
        <v>-411468</v>
      </c>
      <c r="AL27" s="203">
        <f t="shared" si="6"/>
        <v>-411468</v>
      </c>
      <c r="AM27" s="211">
        <f t="shared" si="6"/>
        <v>0</v>
      </c>
      <c r="AN27" s="212">
        <f t="shared" si="7"/>
        <v>411468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68</v>
      </c>
      <c r="M36" s="136">
        <f>MAX(M3:M34)</f>
        <v>214</v>
      </c>
      <c r="N36" s="134" t="s">
        <v>12</v>
      </c>
      <c r="O36" s="136">
        <f>SUM(O3:O33)</f>
        <v>17851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17851</v>
      </c>
      <c r="W36" s="140">
        <f>SUM(W3:W33)</f>
        <v>630402.1741699999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17</v>
      </c>
      <c r="AJ36" s="223">
        <f>SUM(AJ3:AJ33)</f>
        <v>2361380</v>
      </c>
      <c r="AK36" s="224" t="s">
        <v>52</v>
      </c>
      <c r="AL36" s="225"/>
      <c r="AM36" s="225"/>
      <c r="AN36" s="223">
        <f>SUM(AN3:AN33)</f>
        <v>0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32.504347826086956</v>
      </c>
      <c r="M37" s="144">
        <f>AVERAGE(M3:M34)</f>
        <v>141.10869565217391</v>
      </c>
      <c r="N37" s="134" t="s">
        <v>48</v>
      </c>
      <c r="O37" s="145">
        <f>O36*35.31467</f>
        <v>630402.17417000001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6</v>
      </c>
      <c r="AN37" s="228">
        <f>IFERROR(AN36/SUM(AM3:AM33),"")</f>
        <v>0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0</v>
      </c>
      <c r="M38" s="145">
        <f>MIN(M3:M34)</f>
        <v>0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35.754782608695656</v>
      </c>
      <c r="M44" s="152">
        <f>M37*(1+$L$43)</f>
        <v>155.21956521739131</v>
      </c>
    </row>
    <row r="45" spans="1:41" x14ac:dyDescent="0.2">
      <c r="K45" s="151" t="s">
        <v>62</v>
      </c>
      <c r="L45" s="152">
        <f>L37*(1-$L$43)</f>
        <v>29.25391304347826</v>
      </c>
      <c r="M45" s="152">
        <f>M37*(1-$L$43)</f>
        <v>126.99782608695652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143" priority="47" stopIfTrue="1" operator="lessThan">
      <formula>$L$45</formula>
    </cfRule>
    <cfRule type="cellIs" dxfId="142" priority="48" stopIfTrue="1" operator="greaterThan">
      <formula>$L$44</formula>
    </cfRule>
  </conditionalFormatting>
  <conditionalFormatting sqref="M3:M34">
    <cfRule type="cellIs" dxfId="141" priority="45" stopIfTrue="1" operator="lessThan">
      <formula>$M$45</formula>
    </cfRule>
    <cfRule type="cellIs" dxfId="140" priority="46" stopIfTrue="1" operator="greaterThan">
      <formula>$M$44</formula>
    </cfRule>
  </conditionalFormatting>
  <conditionalFormatting sqref="O3:O34">
    <cfRule type="cellIs" dxfId="139" priority="44" stopIfTrue="1" operator="lessThan">
      <formula>0</formula>
    </cfRule>
  </conditionalFormatting>
  <conditionalFormatting sqref="O3:O33">
    <cfRule type="cellIs" dxfId="138" priority="43" stopIfTrue="1" operator="lessThan">
      <formula>0</formula>
    </cfRule>
  </conditionalFormatting>
  <conditionalFormatting sqref="O3">
    <cfRule type="cellIs" dxfId="137" priority="42" stopIfTrue="1" operator="notEqual">
      <formula>$P$3</formula>
    </cfRule>
  </conditionalFormatting>
  <conditionalFormatting sqref="O4">
    <cfRule type="cellIs" dxfId="136" priority="41" stopIfTrue="1" operator="notEqual">
      <formula>P$4</formula>
    </cfRule>
  </conditionalFormatting>
  <conditionalFormatting sqref="O5">
    <cfRule type="cellIs" dxfId="135" priority="40" stopIfTrue="1" operator="notEqual">
      <formula>$P$5</formula>
    </cfRule>
  </conditionalFormatting>
  <conditionalFormatting sqref="O6">
    <cfRule type="cellIs" dxfId="134" priority="39" stopIfTrue="1" operator="notEqual">
      <formula>$P$6</formula>
    </cfRule>
  </conditionalFormatting>
  <conditionalFormatting sqref="O7">
    <cfRule type="cellIs" dxfId="133" priority="38" stopIfTrue="1" operator="notEqual">
      <formula>$P$7</formula>
    </cfRule>
  </conditionalFormatting>
  <conditionalFormatting sqref="O8">
    <cfRule type="cellIs" dxfId="132" priority="37" stopIfTrue="1" operator="notEqual">
      <formula>$P$8</formula>
    </cfRule>
  </conditionalFormatting>
  <conditionalFormatting sqref="O9">
    <cfRule type="cellIs" dxfId="131" priority="36" stopIfTrue="1" operator="notEqual">
      <formula>$P$9</formula>
    </cfRule>
  </conditionalFormatting>
  <conditionalFormatting sqref="O10">
    <cfRule type="cellIs" dxfId="130" priority="34" stopIfTrue="1" operator="notEqual">
      <formula>$P$10</formula>
    </cfRule>
    <cfRule type="cellIs" dxfId="129" priority="35" stopIfTrue="1" operator="greaterThan">
      <formula>$P$10</formula>
    </cfRule>
  </conditionalFormatting>
  <conditionalFormatting sqref="O11">
    <cfRule type="cellIs" dxfId="128" priority="32" stopIfTrue="1" operator="notEqual">
      <formula>$P$11</formula>
    </cfRule>
    <cfRule type="cellIs" dxfId="127" priority="33" stopIfTrue="1" operator="greaterThan">
      <formula>$P$11</formula>
    </cfRule>
  </conditionalFormatting>
  <conditionalFormatting sqref="O12">
    <cfRule type="cellIs" dxfId="126" priority="31" stopIfTrue="1" operator="notEqual">
      <formula>$P$12</formula>
    </cfRule>
  </conditionalFormatting>
  <conditionalFormatting sqref="O14">
    <cfRule type="cellIs" dxfId="125" priority="30" stopIfTrue="1" operator="notEqual">
      <formula>$P$14</formula>
    </cfRule>
  </conditionalFormatting>
  <conditionalFormatting sqref="O15">
    <cfRule type="cellIs" dxfId="124" priority="29" stopIfTrue="1" operator="notEqual">
      <formula>$P$15</formula>
    </cfRule>
  </conditionalFormatting>
  <conditionalFormatting sqref="O16">
    <cfRule type="cellIs" dxfId="123" priority="28" stopIfTrue="1" operator="notEqual">
      <formula>$P$16</formula>
    </cfRule>
  </conditionalFormatting>
  <conditionalFormatting sqref="O17">
    <cfRule type="cellIs" dxfId="122" priority="27" stopIfTrue="1" operator="notEqual">
      <formula>$P$17</formula>
    </cfRule>
  </conditionalFormatting>
  <conditionalFormatting sqref="O18">
    <cfRule type="cellIs" dxfId="121" priority="26" stopIfTrue="1" operator="notEqual">
      <formula>$P$18</formula>
    </cfRule>
  </conditionalFormatting>
  <conditionalFormatting sqref="O19">
    <cfRule type="cellIs" dxfId="120" priority="24" stopIfTrue="1" operator="notEqual">
      <formula>$P$19</formula>
    </cfRule>
    <cfRule type="cellIs" dxfId="119" priority="25" stopIfTrue="1" operator="greaterThan">
      <formula>$P$19</formula>
    </cfRule>
  </conditionalFormatting>
  <conditionalFormatting sqref="O20">
    <cfRule type="cellIs" dxfId="118" priority="22" stopIfTrue="1" operator="notEqual">
      <formula>$P$20</formula>
    </cfRule>
    <cfRule type="cellIs" dxfId="117" priority="23" stopIfTrue="1" operator="greaterThan">
      <formula>$P$20</formula>
    </cfRule>
  </conditionalFormatting>
  <conditionalFormatting sqref="O21">
    <cfRule type="cellIs" dxfId="116" priority="21" stopIfTrue="1" operator="notEqual">
      <formula>$P$21</formula>
    </cfRule>
  </conditionalFormatting>
  <conditionalFormatting sqref="O22">
    <cfRule type="cellIs" dxfId="115" priority="20" stopIfTrue="1" operator="notEqual">
      <formula>$P$22</formula>
    </cfRule>
  </conditionalFormatting>
  <conditionalFormatting sqref="O23">
    <cfRule type="cellIs" dxfId="114" priority="19" stopIfTrue="1" operator="notEqual">
      <formula>$P$23</formula>
    </cfRule>
  </conditionalFormatting>
  <conditionalFormatting sqref="O24">
    <cfRule type="cellIs" dxfId="113" priority="17" stopIfTrue="1" operator="notEqual">
      <formula>$P$24</formula>
    </cfRule>
    <cfRule type="cellIs" dxfId="112" priority="18" stopIfTrue="1" operator="greaterThan">
      <formula>$P$24</formula>
    </cfRule>
  </conditionalFormatting>
  <conditionalFormatting sqref="O25">
    <cfRule type="cellIs" dxfId="111" priority="15" stopIfTrue="1" operator="notEqual">
      <formula>$P$25</formula>
    </cfRule>
    <cfRule type="cellIs" dxfId="110" priority="16" stopIfTrue="1" operator="greaterThan">
      <formula>$P$25</formula>
    </cfRule>
  </conditionalFormatting>
  <conditionalFormatting sqref="O26">
    <cfRule type="cellIs" dxfId="109" priority="14" stopIfTrue="1" operator="notEqual">
      <formula>$P$26</formula>
    </cfRule>
  </conditionalFormatting>
  <conditionalFormatting sqref="O27">
    <cfRule type="cellIs" dxfId="108" priority="13" stopIfTrue="1" operator="notEqual">
      <formula>$P$27</formula>
    </cfRule>
  </conditionalFormatting>
  <conditionalFormatting sqref="O28">
    <cfRule type="cellIs" dxfId="107" priority="12" stopIfTrue="1" operator="notEqual">
      <formula>$P$28</formula>
    </cfRule>
  </conditionalFormatting>
  <conditionalFormatting sqref="O29">
    <cfRule type="cellIs" dxfId="106" priority="11" stopIfTrue="1" operator="notEqual">
      <formula>$P$29</formula>
    </cfRule>
  </conditionalFormatting>
  <conditionalFormatting sqref="O30">
    <cfRule type="cellIs" dxfId="105" priority="10" stopIfTrue="1" operator="notEqual">
      <formula>$P$30</formula>
    </cfRule>
  </conditionalFormatting>
  <conditionalFormatting sqref="O31">
    <cfRule type="cellIs" dxfId="104" priority="8" stopIfTrue="1" operator="notEqual">
      <formula>$P$31</formula>
    </cfRule>
    <cfRule type="cellIs" dxfId="103" priority="9" stopIfTrue="1" operator="greaterThan">
      <formula>$P$31</formula>
    </cfRule>
  </conditionalFormatting>
  <conditionalFormatting sqref="O32">
    <cfRule type="cellIs" dxfId="102" priority="6" stopIfTrue="1" operator="notEqual">
      <formula>$P$32</formula>
    </cfRule>
    <cfRule type="cellIs" dxfId="101" priority="7" stopIfTrue="1" operator="greaterThan">
      <formula>$P$32</formula>
    </cfRule>
  </conditionalFormatting>
  <conditionalFormatting sqref="O33">
    <cfRule type="cellIs" dxfId="100" priority="5" stopIfTrue="1" operator="notEqual">
      <formula>$P$33</formula>
    </cfRule>
  </conditionalFormatting>
  <conditionalFormatting sqref="O13">
    <cfRule type="cellIs" dxfId="99" priority="4" stopIfTrue="1" operator="notEqual">
      <formula>$P$13</formula>
    </cfRule>
  </conditionalFormatting>
  <conditionalFormatting sqref="AG3:AG34">
    <cfRule type="cellIs" dxfId="98" priority="3" stopIfTrue="1" operator="notEqual">
      <formula>E3</formula>
    </cfRule>
  </conditionalFormatting>
  <conditionalFormatting sqref="AH3:AH34">
    <cfRule type="cellIs" dxfId="97" priority="2" stopIfTrue="1" operator="notBetween">
      <formula>AI3+$AG$40</formula>
      <formula>AI3-$AG$40</formula>
    </cfRule>
  </conditionalFormatting>
  <conditionalFormatting sqref="AL3:AL33">
    <cfRule type="cellIs" dxfId="9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307</v>
      </c>
      <c r="B3" s="88">
        <v>0.375</v>
      </c>
      <c r="C3" s="89">
        <v>2013</v>
      </c>
      <c r="D3" s="89">
        <v>7</v>
      </c>
      <c r="E3" s="89">
        <v>1</v>
      </c>
      <c r="F3" s="90">
        <v>417450</v>
      </c>
      <c r="G3" s="89">
        <v>0</v>
      </c>
      <c r="H3" s="90">
        <v>107044</v>
      </c>
      <c r="I3" s="89">
        <v>0</v>
      </c>
      <c r="J3" s="89">
        <v>0</v>
      </c>
      <c r="K3" s="89">
        <v>0</v>
      </c>
      <c r="L3" s="91">
        <v>315.73230000000001</v>
      </c>
      <c r="M3" s="90">
        <v>19.3</v>
      </c>
      <c r="N3" s="92">
        <v>0</v>
      </c>
      <c r="O3" s="93">
        <v>5454</v>
      </c>
      <c r="P3" s="94">
        <f>F4-F3</f>
        <v>5454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5454</v>
      </c>
      <c r="W3" s="99">
        <f>V3*35.31467</f>
        <v>192606.21017999999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417450</v>
      </c>
      <c r="AF3" s="87">
        <v>307</v>
      </c>
      <c r="AG3" s="92">
        <v>1</v>
      </c>
      <c r="AH3" s="200">
        <v>417458</v>
      </c>
      <c r="AI3" s="201">
        <f>IFERROR(AE3*1,0)</f>
        <v>417450</v>
      </c>
      <c r="AJ3" s="202">
        <f>(AI3-AH3)</f>
        <v>-8</v>
      </c>
      <c r="AL3" s="203">
        <f>AH4-AH3</f>
        <v>-417458</v>
      </c>
      <c r="AM3" s="204">
        <f>AI4-AI3</f>
        <v>5454</v>
      </c>
      <c r="AN3" s="205">
        <f>(AM3-AL3)</f>
        <v>422912</v>
      </c>
      <c r="AO3" s="206">
        <f>IFERROR(AN3/AM3,"")</f>
        <v>77.541620828749544</v>
      </c>
    </row>
    <row r="4" spans="1:41" x14ac:dyDescent="0.2">
      <c r="A4" s="103">
        <v>307</v>
      </c>
      <c r="B4" s="104">
        <v>0.375</v>
      </c>
      <c r="C4" s="105">
        <v>2013</v>
      </c>
      <c r="D4" s="105">
        <v>7</v>
      </c>
      <c r="E4" s="105">
        <v>2</v>
      </c>
      <c r="F4" s="106">
        <v>422904</v>
      </c>
      <c r="G4" s="105">
        <v>0</v>
      </c>
      <c r="H4" s="106">
        <v>107285</v>
      </c>
      <c r="I4" s="105">
        <v>0</v>
      </c>
      <c r="J4" s="105">
        <v>0</v>
      </c>
      <c r="K4" s="105">
        <v>0</v>
      </c>
      <c r="L4" s="107">
        <v>307.59679999999997</v>
      </c>
      <c r="M4" s="106">
        <v>19.5</v>
      </c>
      <c r="N4" s="108">
        <v>0</v>
      </c>
      <c r="O4" s="109">
        <v>5919</v>
      </c>
      <c r="P4" s="94">
        <f t="shared" ref="P4:P33" si="0">F5-F4</f>
        <v>5919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5919</v>
      </c>
      <c r="W4" s="113">
        <f>V4*35.31467</f>
        <v>209027.53172999999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422904</v>
      </c>
      <c r="AF4" s="103"/>
      <c r="AG4" s="207"/>
      <c r="AH4" s="208"/>
      <c r="AI4" s="209">
        <f t="shared" ref="AI4:AI34" si="4">IFERROR(AE4*1,0)</f>
        <v>422904</v>
      </c>
      <c r="AJ4" s="210">
        <f t="shared" ref="AJ4:AJ34" si="5">(AI4-AH4)</f>
        <v>422904</v>
      </c>
      <c r="AL4" s="203">
        <f t="shared" ref="AL4:AM33" si="6">AH5-AH4</f>
        <v>0</v>
      </c>
      <c r="AM4" s="211">
        <f t="shared" si="6"/>
        <v>5919</v>
      </c>
      <c r="AN4" s="212">
        <f t="shared" ref="AN4:AN33" si="7">(AM4-AL4)</f>
        <v>5919</v>
      </c>
      <c r="AO4" s="213">
        <f t="shared" ref="AO4:AO33" si="8">IFERROR(AN4/AM4,"")</f>
        <v>1</v>
      </c>
    </row>
    <row r="5" spans="1:41" x14ac:dyDescent="0.2">
      <c r="A5" s="103">
        <v>307</v>
      </c>
      <c r="B5" s="104">
        <v>0.375</v>
      </c>
      <c r="C5" s="105">
        <v>2013</v>
      </c>
      <c r="D5" s="105">
        <v>7</v>
      </c>
      <c r="E5" s="105">
        <v>3</v>
      </c>
      <c r="F5" s="106">
        <v>428823</v>
      </c>
      <c r="G5" s="105">
        <v>0</v>
      </c>
      <c r="H5" s="106">
        <v>107549</v>
      </c>
      <c r="I5" s="105">
        <v>0</v>
      </c>
      <c r="J5" s="105">
        <v>0</v>
      </c>
      <c r="K5" s="105">
        <v>0</v>
      </c>
      <c r="L5" s="107">
        <v>306.56020000000001</v>
      </c>
      <c r="M5" s="106">
        <v>20</v>
      </c>
      <c r="N5" s="108">
        <v>0</v>
      </c>
      <c r="O5" s="109">
        <v>5755</v>
      </c>
      <c r="P5" s="94">
        <f t="shared" si="0"/>
        <v>5755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5755</v>
      </c>
      <c r="W5" s="113">
        <f t="shared" ref="W5:W33" si="10">V5*35.31467</f>
        <v>203235.92585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428823</v>
      </c>
      <c r="AF5" s="103"/>
      <c r="AG5" s="207"/>
      <c r="AH5" s="208"/>
      <c r="AI5" s="209">
        <f t="shared" si="4"/>
        <v>428823</v>
      </c>
      <c r="AJ5" s="210">
        <f t="shared" si="5"/>
        <v>428823</v>
      </c>
      <c r="AL5" s="203">
        <f t="shared" si="6"/>
        <v>0</v>
      </c>
      <c r="AM5" s="211">
        <f t="shared" si="6"/>
        <v>5755</v>
      </c>
      <c r="AN5" s="212">
        <f t="shared" si="7"/>
        <v>5755</v>
      </c>
      <c r="AO5" s="213">
        <f t="shared" si="8"/>
        <v>1</v>
      </c>
    </row>
    <row r="6" spans="1:41" x14ac:dyDescent="0.2">
      <c r="A6" s="103">
        <v>307</v>
      </c>
      <c r="B6" s="104">
        <v>0.375</v>
      </c>
      <c r="C6" s="105">
        <v>2013</v>
      </c>
      <c r="D6" s="105">
        <v>7</v>
      </c>
      <c r="E6" s="105">
        <v>4</v>
      </c>
      <c r="F6" s="106">
        <v>434578</v>
      </c>
      <c r="G6" s="105">
        <v>0</v>
      </c>
      <c r="H6" s="106">
        <v>107804</v>
      </c>
      <c r="I6" s="105">
        <v>0</v>
      </c>
      <c r="J6" s="105">
        <v>0</v>
      </c>
      <c r="K6" s="105">
        <v>0</v>
      </c>
      <c r="L6" s="107">
        <v>307.0856</v>
      </c>
      <c r="M6" s="106">
        <v>19.399999999999999</v>
      </c>
      <c r="N6" s="108">
        <v>0</v>
      </c>
      <c r="O6" s="109">
        <v>5914</v>
      </c>
      <c r="P6" s="94">
        <f t="shared" si="0"/>
        <v>5914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5914</v>
      </c>
      <c r="W6" s="113">
        <f t="shared" si="10"/>
        <v>208850.95838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434578</v>
      </c>
      <c r="AF6" s="103"/>
      <c r="AG6" s="207"/>
      <c r="AH6" s="208"/>
      <c r="AI6" s="209">
        <f t="shared" si="4"/>
        <v>434578</v>
      </c>
      <c r="AJ6" s="210">
        <f t="shared" si="5"/>
        <v>434578</v>
      </c>
      <c r="AL6" s="203">
        <f t="shared" si="6"/>
        <v>0</v>
      </c>
      <c r="AM6" s="211">
        <f t="shared" si="6"/>
        <v>5914</v>
      </c>
      <c r="AN6" s="212">
        <f t="shared" si="7"/>
        <v>5914</v>
      </c>
      <c r="AO6" s="213">
        <f t="shared" si="8"/>
        <v>1</v>
      </c>
    </row>
    <row r="7" spans="1:41" x14ac:dyDescent="0.2">
      <c r="A7" s="103">
        <v>307</v>
      </c>
      <c r="B7" s="104">
        <v>0.375</v>
      </c>
      <c r="C7" s="105">
        <v>2013</v>
      </c>
      <c r="D7" s="105">
        <v>7</v>
      </c>
      <c r="E7" s="105">
        <v>5</v>
      </c>
      <c r="F7" s="106">
        <v>440492</v>
      </c>
      <c r="G7" s="105">
        <v>0</v>
      </c>
      <c r="H7" s="106">
        <v>108068</v>
      </c>
      <c r="I7" s="105">
        <v>0</v>
      </c>
      <c r="J7" s="105">
        <v>0</v>
      </c>
      <c r="K7" s="105">
        <v>0</v>
      </c>
      <c r="L7" s="107">
        <v>305.4323</v>
      </c>
      <c r="M7" s="106">
        <v>19.600000000000001</v>
      </c>
      <c r="N7" s="108">
        <v>0</v>
      </c>
      <c r="O7" s="109">
        <v>5977</v>
      </c>
      <c r="P7" s="94">
        <f t="shared" si="0"/>
        <v>5977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5977</v>
      </c>
      <c r="W7" s="113">
        <f t="shared" si="10"/>
        <v>211075.78258999999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440492</v>
      </c>
      <c r="AF7" s="103"/>
      <c r="AG7" s="207"/>
      <c r="AH7" s="208"/>
      <c r="AI7" s="209">
        <f t="shared" si="4"/>
        <v>440492</v>
      </c>
      <c r="AJ7" s="210">
        <f t="shared" si="5"/>
        <v>440492</v>
      </c>
      <c r="AL7" s="203">
        <f t="shared" si="6"/>
        <v>0</v>
      </c>
      <c r="AM7" s="211">
        <f t="shared" si="6"/>
        <v>5977</v>
      </c>
      <c r="AN7" s="212">
        <f t="shared" si="7"/>
        <v>5977</v>
      </c>
      <c r="AO7" s="213">
        <f t="shared" si="8"/>
        <v>1</v>
      </c>
    </row>
    <row r="8" spans="1:41" x14ac:dyDescent="0.2">
      <c r="A8" s="103">
        <v>307</v>
      </c>
      <c r="B8" s="104">
        <v>0.375</v>
      </c>
      <c r="C8" s="105">
        <v>2013</v>
      </c>
      <c r="D8" s="105">
        <v>7</v>
      </c>
      <c r="E8" s="105">
        <v>6</v>
      </c>
      <c r="F8" s="106">
        <v>446469</v>
      </c>
      <c r="G8" s="105">
        <v>0</v>
      </c>
      <c r="H8" s="106">
        <v>108333</v>
      </c>
      <c r="I8" s="105">
        <v>0</v>
      </c>
      <c r="J8" s="105">
        <v>0</v>
      </c>
      <c r="K8" s="105">
        <v>0</v>
      </c>
      <c r="L8" s="107">
        <v>306.1157</v>
      </c>
      <c r="M8" s="106">
        <v>18.3</v>
      </c>
      <c r="N8" s="108">
        <v>0</v>
      </c>
      <c r="O8" s="109">
        <v>5863</v>
      </c>
      <c r="P8" s="94">
        <f t="shared" si="0"/>
        <v>5863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5863</v>
      </c>
      <c r="W8" s="113">
        <f t="shared" si="10"/>
        <v>207049.91021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446469</v>
      </c>
      <c r="AF8" s="103"/>
      <c r="AG8" s="207"/>
      <c r="AH8" s="208"/>
      <c r="AI8" s="209">
        <f t="shared" si="4"/>
        <v>446469</v>
      </c>
      <c r="AJ8" s="210">
        <f t="shared" si="5"/>
        <v>446469</v>
      </c>
      <c r="AL8" s="203">
        <f t="shared" si="6"/>
        <v>0</v>
      </c>
      <c r="AM8" s="211">
        <f t="shared" si="6"/>
        <v>5863</v>
      </c>
      <c r="AN8" s="212">
        <f t="shared" si="7"/>
        <v>5863</v>
      </c>
      <c r="AO8" s="213">
        <f t="shared" si="8"/>
        <v>1</v>
      </c>
    </row>
    <row r="9" spans="1:41" x14ac:dyDescent="0.2">
      <c r="A9" s="103">
        <v>307</v>
      </c>
      <c r="B9" s="104">
        <v>0.375</v>
      </c>
      <c r="C9" s="105">
        <v>2013</v>
      </c>
      <c r="D9" s="105">
        <v>7</v>
      </c>
      <c r="E9" s="105">
        <v>7</v>
      </c>
      <c r="F9" s="106">
        <v>452332</v>
      </c>
      <c r="G9" s="105">
        <v>0</v>
      </c>
      <c r="H9" s="106">
        <v>108586</v>
      </c>
      <c r="I9" s="105">
        <v>0</v>
      </c>
      <c r="J9" s="105">
        <v>0</v>
      </c>
      <c r="K9" s="105">
        <v>0</v>
      </c>
      <c r="L9" s="107">
        <v>314.88420000000002</v>
      </c>
      <c r="M9" s="106">
        <v>19.3</v>
      </c>
      <c r="N9" s="108">
        <v>0</v>
      </c>
      <c r="O9" s="109">
        <v>5839</v>
      </c>
      <c r="P9" s="94">
        <f t="shared" si="0"/>
        <v>5839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5839</v>
      </c>
      <c r="W9" s="113">
        <f t="shared" si="10"/>
        <v>206202.35813000001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452332</v>
      </c>
      <c r="AF9" s="103"/>
      <c r="AG9" s="207"/>
      <c r="AH9" s="208"/>
      <c r="AI9" s="209">
        <f t="shared" si="4"/>
        <v>452332</v>
      </c>
      <c r="AJ9" s="210">
        <f t="shared" si="5"/>
        <v>452332</v>
      </c>
      <c r="AL9" s="203">
        <f t="shared" si="6"/>
        <v>458182</v>
      </c>
      <c r="AM9" s="211">
        <f t="shared" si="6"/>
        <v>5839</v>
      </c>
      <c r="AN9" s="212">
        <f t="shared" si="7"/>
        <v>-452343</v>
      </c>
      <c r="AO9" s="213">
        <f t="shared" si="8"/>
        <v>-77.469258434663473</v>
      </c>
    </row>
    <row r="10" spans="1:41" x14ac:dyDescent="0.2">
      <c r="A10" s="103">
        <v>307</v>
      </c>
      <c r="B10" s="104">
        <v>0.375</v>
      </c>
      <c r="C10" s="105">
        <v>2013</v>
      </c>
      <c r="D10" s="105">
        <v>7</v>
      </c>
      <c r="E10" s="105">
        <v>8</v>
      </c>
      <c r="F10" s="106">
        <v>458171</v>
      </c>
      <c r="G10" s="105">
        <v>0</v>
      </c>
      <c r="H10" s="106">
        <v>108837</v>
      </c>
      <c r="I10" s="105">
        <v>0</v>
      </c>
      <c r="J10" s="105">
        <v>0</v>
      </c>
      <c r="K10" s="105">
        <v>0</v>
      </c>
      <c r="L10" s="107">
        <v>315.06950000000001</v>
      </c>
      <c r="M10" s="106">
        <v>18.399999999999999</v>
      </c>
      <c r="N10" s="108">
        <v>0</v>
      </c>
      <c r="O10" s="109">
        <v>6039</v>
      </c>
      <c r="P10" s="94">
        <f t="shared" si="0"/>
        <v>6039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6039</v>
      </c>
      <c r="W10" s="113">
        <f t="shared" si="10"/>
        <v>213265.29212999999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458171</v>
      </c>
      <c r="AF10" s="103">
        <v>307</v>
      </c>
      <c r="AG10" s="207">
        <v>8</v>
      </c>
      <c r="AH10" s="208">
        <v>458182</v>
      </c>
      <c r="AI10" s="209">
        <f t="shared" si="4"/>
        <v>458171</v>
      </c>
      <c r="AJ10" s="210">
        <f t="shared" si="5"/>
        <v>-11</v>
      </c>
      <c r="AL10" s="203">
        <f t="shared" si="6"/>
        <v>6038</v>
      </c>
      <c r="AM10" s="211">
        <f t="shared" si="6"/>
        <v>6039</v>
      </c>
      <c r="AN10" s="212">
        <f t="shared" si="7"/>
        <v>1</v>
      </c>
      <c r="AO10" s="213">
        <f t="shared" si="8"/>
        <v>1.6559032952475575E-4</v>
      </c>
    </row>
    <row r="11" spans="1:41" x14ac:dyDescent="0.2">
      <c r="A11" s="103">
        <v>307</v>
      </c>
      <c r="B11" s="104">
        <v>0.375</v>
      </c>
      <c r="C11" s="105">
        <v>2013</v>
      </c>
      <c r="D11" s="105">
        <v>7</v>
      </c>
      <c r="E11" s="105">
        <v>9</v>
      </c>
      <c r="F11" s="106">
        <v>464210</v>
      </c>
      <c r="G11" s="105">
        <v>0</v>
      </c>
      <c r="H11" s="106">
        <v>109106</v>
      </c>
      <c r="I11" s="105">
        <v>0</v>
      </c>
      <c r="J11" s="105">
        <v>0</v>
      </c>
      <c r="K11" s="105">
        <v>0</v>
      </c>
      <c r="L11" s="107">
        <v>304.30399999999997</v>
      </c>
      <c r="M11" s="106">
        <v>18.5</v>
      </c>
      <c r="N11" s="108">
        <v>0</v>
      </c>
      <c r="O11" s="109">
        <v>5923</v>
      </c>
      <c r="P11" s="94">
        <f t="shared" si="0"/>
        <v>5923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5923</v>
      </c>
      <c r="W11" s="116">
        <f t="shared" si="10"/>
        <v>209168.79040999999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464210</v>
      </c>
      <c r="AF11" s="103">
        <v>307</v>
      </c>
      <c r="AG11" s="207">
        <v>9</v>
      </c>
      <c r="AH11" s="208">
        <v>464220</v>
      </c>
      <c r="AI11" s="209">
        <f t="shared" si="4"/>
        <v>464210</v>
      </c>
      <c r="AJ11" s="210">
        <f t="shared" si="5"/>
        <v>-10</v>
      </c>
      <c r="AL11" s="203">
        <f t="shared" si="6"/>
        <v>5921</v>
      </c>
      <c r="AM11" s="211">
        <f t="shared" si="6"/>
        <v>5923</v>
      </c>
      <c r="AN11" s="212">
        <f t="shared" si="7"/>
        <v>2</v>
      </c>
      <c r="AO11" s="213">
        <f t="shared" si="8"/>
        <v>3.3766672294445384E-4</v>
      </c>
    </row>
    <row r="12" spans="1:41" x14ac:dyDescent="0.2">
      <c r="A12" s="103">
        <v>307</v>
      </c>
      <c r="B12" s="104">
        <v>0.375</v>
      </c>
      <c r="C12" s="105">
        <v>2013</v>
      </c>
      <c r="D12" s="105">
        <v>7</v>
      </c>
      <c r="E12" s="105">
        <v>10</v>
      </c>
      <c r="F12" s="106">
        <v>470133</v>
      </c>
      <c r="G12" s="105">
        <v>0</v>
      </c>
      <c r="H12" s="106">
        <v>109371</v>
      </c>
      <c r="I12" s="105">
        <v>0</v>
      </c>
      <c r="J12" s="105">
        <v>0</v>
      </c>
      <c r="K12" s="105">
        <v>0</v>
      </c>
      <c r="L12" s="107">
        <v>304.76920000000001</v>
      </c>
      <c r="M12" s="106">
        <v>18.899999999999999</v>
      </c>
      <c r="N12" s="108">
        <v>0</v>
      </c>
      <c r="O12" s="109">
        <v>5915</v>
      </c>
      <c r="P12" s="94">
        <f t="shared" si="0"/>
        <v>5915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5915</v>
      </c>
      <c r="W12" s="116">
        <f t="shared" si="10"/>
        <v>208886.27304999999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470133</v>
      </c>
      <c r="AF12" s="103">
        <v>307</v>
      </c>
      <c r="AG12" s="207">
        <v>10</v>
      </c>
      <c r="AH12" s="208">
        <v>470141</v>
      </c>
      <c r="AI12" s="209">
        <f t="shared" si="4"/>
        <v>470133</v>
      </c>
      <c r="AJ12" s="210">
        <f t="shared" si="5"/>
        <v>-8</v>
      </c>
      <c r="AL12" s="203">
        <f t="shared" si="6"/>
        <v>5916</v>
      </c>
      <c r="AM12" s="211">
        <f t="shared" si="6"/>
        <v>5915</v>
      </c>
      <c r="AN12" s="212">
        <f t="shared" si="7"/>
        <v>-1</v>
      </c>
      <c r="AO12" s="213">
        <f t="shared" si="8"/>
        <v>-1.6906170752324599E-4</v>
      </c>
    </row>
    <row r="13" spans="1:41" x14ac:dyDescent="0.2">
      <c r="A13" s="103">
        <v>307</v>
      </c>
      <c r="B13" s="104">
        <v>0.375</v>
      </c>
      <c r="C13" s="105">
        <v>2013</v>
      </c>
      <c r="D13" s="105">
        <v>7</v>
      </c>
      <c r="E13" s="105">
        <v>11</v>
      </c>
      <c r="F13" s="106">
        <v>476048</v>
      </c>
      <c r="G13" s="105">
        <v>0</v>
      </c>
      <c r="H13" s="106">
        <v>109633</v>
      </c>
      <c r="I13" s="105">
        <v>0</v>
      </c>
      <c r="J13" s="105">
        <v>0</v>
      </c>
      <c r="K13" s="105">
        <v>0</v>
      </c>
      <c r="L13" s="107">
        <v>306.06799999999998</v>
      </c>
      <c r="M13" s="106">
        <v>18.899999999999999</v>
      </c>
      <c r="N13" s="108">
        <v>0</v>
      </c>
      <c r="O13" s="109">
        <v>5624</v>
      </c>
      <c r="P13" s="94">
        <f t="shared" si="0"/>
        <v>5624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5624</v>
      </c>
      <c r="W13" s="116">
        <f t="shared" si="10"/>
        <v>198609.70408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476048</v>
      </c>
      <c r="AF13" s="103">
        <v>307</v>
      </c>
      <c r="AG13" s="207">
        <v>11</v>
      </c>
      <c r="AH13" s="208">
        <v>476057</v>
      </c>
      <c r="AI13" s="209">
        <f t="shared" si="4"/>
        <v>476048</v>
      </c>
      <c r="AJ13" s="210">
        <f t="shared" si="5"/>
        <v>-9</v>
      </c>
      <c r="AL13" s="203">
        <f t="shared" si="6"/>
        <v>5623</v>
      </c>
      <c r="AM13" s="211">
        <f t="shared" si="6"/>
        <v>5624</v>
      </c>
      <c r="AN13" s="212">
        <f t="shared" si="7"/>
        <v>1</v>
      </c>
      <c r="AO13" s="213">
        <f t="shared" si="8"/>
        <v>1.7780938833570413E-4</v>
      </c>
    </row>
    <row r="14" spans="1:41" x14ac:dyDescent="0.2">
      <c r="A14" s="103">
        <v>307</v>
      </c>
      <c r="B14" s="104">
        <v>0.375</v>
      </c>
      <c r="C14" s="105">
        <v>2013</v>
      </c>
      <c r="D14" s="105">
        <v>7</v>
      </c>
      <c r="E14" s="105">
        <v>12</v>
      </c>
      <c r="F14" s="106">
        <v>481672</v>
      </c>
      <c r="G14" s="105">
        <v>0</v>
      </c>
      <c r="H14" s="106">
        <v>109883</v>
      </c>
      <c r="I14" s="105">
        <v>0</v>
      </c>
      <c r="J14" s="105">
        <v>0</v>
      </c>
      <c r="K14" s="105">
        <v>0</v>
      </c>
      <c r="L14" s="107">
        <v>305.18040000000002</v>
      </c>
      <c r="M14" s="106">
        <v>18.5</v>
      </c>
      <c r="N14" s="108">
        <v>0</v>
      </c>
      <c r="O14" s="109">
        <v>5589</v>
      </c>
      <c r="P14" s="94">
        <f t="shared" si="0"/>
        <v>5589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5589</v>
      </c>
      <c r="W14" s="116">
        <f t="shared" si="10"/>
        <v>197373.69063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481672</v>
      </c>
      <c r="AF14" s="103">
        <v>307</v>
      </c>
      <c r="AG14" s="207">
        <v>12</v>
      </c>
      <c r="AH14" s="208">
        <v>481680</v>
      </c>
      <c r="AI14" s="209">
        <f t="shared" si="4"/>
        <v>481672</v>
      </c>
      <c r="AJ14" s="210">
        <f t="shared" si="5"/>
        <v>-8</v>
      </c>
      <c r="AL14" s="203">
        <f t="shared" si="6"/>
        <v>5590</v>
      </c>
      <c r="AM14" s="211">
        <f t="shared" si="6"/>
        <v>5589</v>
      </c>
      <c r="AN14" s="212">
        <f t="shared" si="7"/>
        <v>-1</v>
      </c>
      <c r="AO14" s="213">
        <f t="shared" si="8"/>
        <v>-1.7892288423689389E-4</v>
      </c>
    </row>
    <row r="15" spans="1:41" x14ac:dyDescent="0.2">
      <c r="A15" s="103">
        <v>307</v>
      </c>
      <c r="B15" s="104">
        <v>0.375</v>
      </c>
      <c r="C15" s="105">
        <v>2013</v>
      </c>
      <c r="D15" s="105">
        <v>7</v>
      </c>
      <c r="E15" s="105">
        <v>13</v>
      </c>
      <c r="F15" s="106">
        <v>487261</v>
      </c>
      <c r="G15" s="105">
        <v>0</v>
      </c>
      <c r="H15" s="106">
        <v>110130</v>
      </c>
      <c r="I15" s="105">
        <v>0</v>
      </c>
      <c r="J15" s="105">
        <v>0</v>
      </c>
      <c r="K15" s="105">
        <v>0</v>
      </c>
      <c r="L15" s="107">
        <v>307.25900000000001</v>
      </c>
      <c r="M15" s="106">
        <v>18.600000000000001</v>
      </c>
      <c r="N15" s="108">
        <v>0</v>
      </c>
      <c r="O15" s="109">
        <v>4686</v>
      </c>
      <c r="P15" s="94">
        <f t="shared" si="0"/>
        <v>4686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4686</v>
      </c>
      <c r="W15" s="116">
        <f t="shared" si="10"/>
        <v>165484.54362000001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487261</v>
      </c>
      <c r="AF15" s="103">
        <v>307</v>
      </c>
      <c r="AG15" s="207">
        <v>13</v>
      </c>
      <c r="AH15" s="208">
        <v>487270</v>
      </c>
      <c r="AI15" s="209">
        <f t="shared" si="4"/>
        <v>487261</v>
      </c>
      <c r="AJ15" s="210">
        <f t="shared" si="5"/>
        <v>-9</v>
      </c>
      <c r="AL15" s="203">
        <f t="shared" si="6"/>
        <v>4685</v>
      </c>
      <c r="AM15" s="211">
        <f t="shared" si="6"/>
        <v>4686</v>
      </c>
      <c r="AN15" s="212">
        <f t="shared" si="7"/>
        <v>1</v>
      </c>
      <c r="AO15" s="213">
        <f t="shared" si="8"/>
        <v>2.1340162185232609E-4</v>
      </c>
    </row>
    <row r="16" spans="1:41" x14ac:dyDescent="0.2">
      <c r="A16" s="103">
        <v>307</v>
      </c>
      <c r="B16" s="104">
        <v>0.375</v>
      </c>
      <c r="C16" s="105">
        <v>2013</v>
      </c>
      <c r="D16" s="105">
        <v>7</v>
      </c>
      <c r="E16" s="105">
        <v>14</v>
      </c>
      <c r="F16" s="106">
        <v>491947</v>
      </c>
      <c r="G16" s="105">
        <v>0</v>
      </c>
      <c r="H16" s="106">
        <v>110333</v>
      </c>
      <c r="I16" s="105">
        <v>0</v>
      </c>
      <c r="J16" s="105">
        <v>0</v>
      </c>
      <c r="K16" s="105">
        <v>0</v>
      </c>
      <c r="L16" s="107">
        <v>313.42899999999997</v>
      </c>
      <c r="M16" s="106">
        <v>18.2</v>
      </c>
      <c r="N16" s="108">
        <v>0</v>
      </c>
      <c r="O16" s="109">
        <v>3862</v>
      </c>
      <c r="P16" s="94">
        <f t="shared" si="0"/>
        <v>3862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3862</v>
      </c>
      <c r="W16" s="116">
        <f t="shared" si="10"/>
        <v>136385.25554000001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491947</v>
      </c>
      <c r="AF16" s="103">
        <v>307</v>
      </c>
      <c r="AG16" s="207">
        <v>14</v>
      </c>
      <c r="AH16" s="208">
        <v>491955</v>
      </c>
      <c r="AI16" s="209">
        <f t="shared" si="4"/>
        <v>491947</v>
      </c>
      <c r="AJ16" s="210">
        <f t="shared" si="5"/>
        <v>-8</v>
      </c>
      <c r="AL16" s="203">
        <f t="shared" si="6"/>
        <v>3862</v>
      </c>
      <c r="AM16" s="211">
        <f t="shared" si="6"/>
        <v>3862</v>
      </c>
      <c r="AN16" s="212">
        <f t="shared" si="7"/>
        <v>0</v>
      </c>
      <c r="AO16" s="213">
        <f t="shared" si="8"/>
        <v>0</v>
      </c>
    </row>
    <row r="17" spans="1:41" x14ac:dyDescent="0.2">
      <c r="A17" s="103">
        <v>307</v>
      </c>
      <c r="B17" s="104">
        <v>0.375</v>
      </c>
      <c r="C17" s="105">
        <v>2013</v>
      </c>
      <c r="D17" s="105">
        <v>7</v>
      </c>
      <c r="E17" s="105">
        <v>15</v>
      </c>
      <c r="F17" s="106">
        <v>495809</v>
      </c>
      <c r="G17" s="105">
        <v>0</v>
      </c>
      <c r="H17" s="106">
        <v>110499</v>
      </c>
      <c r="I17" s="105">
        <v>0</v>
      </c>
      <c r="J17" s="105">
        <v>0</v>
      </c>
      <c r="K17" s="105">
        <v>0</v>
      </c>
      <c r="L17" s="107">
        <v>315.32920000000001</v>
      </c>
      <c r="M17" s="106">
        <v>18.2</v>
      </c>
      <c r="N17" s="108">
        <v>0</v>
      </c>
      <c r="O17" s="109">
        <v>5944</v>
      </c>
      <c r="P17" s="94">
        <f t="shared" si="0"/>
        <v>5944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5944</v>
      </c>
      <c r="W17" s="116">
        <f t="shared" si="10"/>
        <v>209910.39848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495809</v>
      </c>
      <c r="AF17" s="103">
        <v>307</v>
      </c>
      <c r="AG17" s="207">
        <v>15</v>
      </c>
      <c r="AH17" s="208">
        <v>495817</v>
      </c>
      <c r="AI17" s="209">
        <f t="shared" si="4"/>
        <v>495809</v>
      </c>
      <c r="AJ17" s="210">
        <f t="shared" si="5"/>
        <v>-8</v>
      </c>
      <c r="AL17" s="203">
        <f t="shared" si="6"/>
        <v>5948</v>
      </c>
      <c r="AM17" s="211">
        <f t="shared" si="6"/>
        <v>5944</v>
      </c>
      <c r="AN17" s="212">
        <f t="shared" si="7"/>
        <v>-4</v>
      </c>
      <c r="AO17" s="213">
        <f t="shared" si="8"/>
        <v>-6.7294751009421266E-4</v>
      </c>
    </row>
    <row r="18" spans="1:41" x14ac:dyDescent="0.2">
      <c r="A18" s="103">
        <v>307</v>
      </c>
      <c r="B18" s="104">
        <v>0.375</v>
      </c>
      <c r="C18" s="105">
        <v>2013</v>
      </c>
      <c r="D18" s="105">
        <v>7</v>
      </c>
      <c r="E18" s="105">
        <v>16</v>
      </c>
      <c r="F18" s="106">
        <v>501753</v>
      </c>
      <c r="G18" s="105">
        <v>0</v>
      </c>
      <c r="H18" s="106">
        <v>110764</v>
      </c>
      <c r="I18" s="105">
        <v>0</v>
      </c>
      <c r="J18" s="105">
        <v>0</v>
      </c>
      <c r="K18" s="105">
        <v>0</v>
      </c>
      <c r="L18" s="107">
        <v>304.95679999999999</v>
      </c>
      <c r="M18" s="106">
        <v>18.399999999999999</v>
      </c>
      <c r="N18" s="108">
        <v>0</v>
      </c>
      <c r="O18" s="109">
        <v>6133</v>
      </c>
      <c r="P18" s="94">
        <f t="shared" si="0"/>
        <v>6133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6133</v>
      </c>
      <c r="W18" s="116">
        <f t="shared" si="10"/>
        <v>216584.87111000001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501753</v>
      </c>
      <c r="AF18" s="103">
        <v>307</v>
      </c>
      <c r="AG18" s="207">
        <v>16</v>
      </c>
      <c r="AH18" s="208">
        <v>501765</v>
      </c>
      <c r="AI18" s="209">
        <f t="shared" si="4"/>
        <v>501753</v>
      </c>
      <c r="AJ18" s="210">
        <f t="shared" si="5"/>
        <v>-12</v>
      </c>
      <c r="AL18" s="203">
        <f t="shared" si="6"/>
        <v>6133</v>
      </c>
      <c r="AM18" s="211">
        <f t="shared" si="6"/>
        <v>6133</v>
      </c>
      <c r="AN18" s="212">
        <f t="shared" si="7"/>
        <v>0</v>
      </c>
      <c r="AO18" s="213">
        <f t="shared" si="8"/>
        <v>0</v>
      </c>
    </row>
    <row r="19" spans="1:41" x14ac:dyDescent="0.2">
      <c r="A19" s="103">
        <v>307</v>
      </c>
      <c r="B19" s="104">
        <v>0.375</v>
      </c>
      <c r="C19" s="105">
        <v>2013</v>
      </c>
      <c r="D19" s="105">
        <v>7</v>
      </c>
      <c r="E19" s="105">
        <v>17</v>
      </c>
      <c r="F19" s="106">
        <v>507886</v>
      </c>
      <c r="G19" s="105">
        <v>0</v>
      </c>
      <c r="H19" s="106">
        <v>111038</v>
      </c>
      <c r="I19" s="105">
        <v>0</v>
      </c>
      <c r="J19" s="105">
        <v>0</v>
      </c>
      <c r="K19" s="105">
        <v>0</v>
      </c>
      <c r="L19" s="107">
        <v>304.6866</v>
      </c>
      <c r="M19" s="106">
        <v>19.2</v>
      </c>
      <c r="N19" s="108">
        <v>0</v>
      </c>
      <c r="O19" s="109">
        <v>6085</v>
      </c>
      <c r="P19" s="94">
        <f t="shared" si="0"/>
        <v>6085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6085</v>
      </c>
      <c r="W19" s="116">
        <f t="shared" si="10"/>
        <v>214889.76694999999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507886</v>
      </c>
      <c r="AF19" s="103">
        <v>307</v>
      </c>
      <c r="AG19" s="207">
        <v>17</v>
      </c>
      <c r="AH19" s="208">
        <v>507898</v>
      </c>
      <c r="AI19" s="209">
        <f t="shared" si="4"/>
        <v>507886</v>
      </c>
      <c r="AJ19" s="210">
        <f t="shared" si="5"/>
        <v>-12</v>
      </c>
      <c r="AL19" s="203">
        <f t="shared" si="6"/>
        <v>6086</v>
      </c>
      <c r="AM19" s="211">
        <f t="shared" si="6"/>
        <v>6085</v>
      </c>
      <c r="AN19" s="212">
        <f t="shared" si="7"/>
        <v>-1</v>
      </c>
      <c r="AO19" s="213">
        <f t="shared" si="8"/>
        <v>-1.6433853738701725E-4</v>
      </c>
    </row>
    <row r="20" spans="1:41" x14ac:dyDescent="0.2">
      <c r="A20" s="103">
        <v>307</v>
      </c>
      <c r="B20" s="104">
        <v>0.375</v>
      </c>
      <c r="C20" s="105">
        <v>2013</v>
      </c>
      <c r="D20" s="105">
        <v>7</v>
      </c>
      <c r="E20" s="105">
        <v>18</v>
      </c>
      <c r="F20" s="106">
        <v>513971</v>
      </c>
      <c r="G20" s="105">
        <v>0</v>
      </c>
      <c r="H20" s="106">
        <v>111308</v>
      </c>
      <c r="I20" s="105">
        <v>0</v>
      </c>
      <c r="J20" s="105">
        <v>0</v>
      </c>
      <c r="K20" s="105">
        <v>0</v>
      </c>
      <c r="L20" s="107">
        <v>305.45949999999999</v>
      </c>
      <c r="M20" s="106">
        <v>18.600000000000001</v>
      </c>
      <c r="N20" s="108">
        <v>0</v>
      </c>
      <c r="O20" s="109">
        <v>5898</v>
      </c>
      <c r="P20" s="94">
        <f t="shared" si="0"/>
        <v>5898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5898</v>
      </c>
      <c r="W20" s="116">
        <f t="shared" si="10"/>
        <v>208285.92366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513971</v>
      </c>
      <c r="AF20" s="103">
        <v>307</v>
      </c>
      <c r="AG20" s="207">
        <v>18</v>
      </c>
      <c r="AH20" s="208">
        <v>513984</v>
      </c>
      <c r="AI20" s="209">
        <f t="shared" si="4"/>
        <v>513971</v>
      </c>
      <c r="AJ20" s="210">
        <f t="shared" si="5"/>
        <v>-13</v>
      </c>
      <c r="AL20" s="203">
        <f t="shared" si="6"/>
        <v>5898</v>
      </c>
      <c r="AM20" s="211">
        <f t="shared" si="6"/>
        <v>5898</v>
      </c>
      <c r="AN20" s="212">
        <f t="shared" si="7"/>
        <v>0</v>
      </c>
      <c r="AO20" s="213">
        <f t="shared" si="8"/>
        <v>0</v>
      </c>
    </row>
    <row r="21" spans="1:41" x14ac:dyDescent="0.2">
      <c r="A21" s="103">
        <v>307</v>
      </c>
      <c r="B21" s="104">
        <v>0.375</v>
      </c>
      <c r="C21" s="105">
        <v>2013</v>
      </c>
      <c r="D21" s="105">
        <v>7</v>
      </c>
      <c r="E21" s="105">
        <v>19</v>
      </c>
      <c r="F21" s="106">
        <v>519869</v>
      </c>
      <c r="G21" s="105">
        <v>0</v>
      </c>
      <c r="H21" s="106">
        <v>111571</v>
      </c>
      <c r="I21" s="105">
        <v>0</v>
      </c>
      <c r="J21" s="105">
        <v>0</v>
      </c>
      <c r="K21" s="105">
        <v>0</v>
      </c>
      <c r="L21" s="107">
        <v>304.87889999999999</v>
      </c>
      <c r="M21" s="106">
        <v>19.100000000000001</v>
      </c>
      <c r="N21" s="108">
        <v>0</v>
      </c>
      <c r="O21" s="109">
        <v>5989</v>
      </c>
      <c r="P21" s="94">
        <f t="shared" si="0"/>
        <v>5989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5989</v>
      </c>
      <c r="W21" s="116">
        <f t="shared" si="10"/>
        <v>211499.55862999998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519869</v>
      </c>
      <c r="AF21" s="103">
        <v>307</v>
      </c>
      <c r="AG21" s="207">
        <v>19</v>
      </c>
      <c r="AH21" s="208">
        <v>519882</v>
      </c>
      <c r="AI21" s="209">
        <f t="shared" si="4"/>
        <v>519869</v>
      </c>
      <c r="AJ21" s="210">
        <f t="shared" si="5"/>
        <v>-13</v>
      </c>
      <c r="AL21" s="203">
        <f t="shared" si="6"/>
        <v>5989</v>
      </c>
      <c r="AM21" s="211">
        <f t="shared" si="6"/>
        <v>5989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307</v>
      </c>
      <c r="B22" s="104">
        <v>0.375</v>
      </c>
      <c r="C22" s="105">
        <v>2013</v>
      </c>
      <c r="D22" s="105">
        <v>7</v>
      </c>
      <c r="E22" s="105">
        <v>20</v>
      </c>
      <c r="F22" s="106">
        <v>525858</v>
      </c>
      <c r="G22" s="105">
        <v>0</v>
      </c>
      <c r="H22" s="106">
        <v>111838</v>
      </c>
      <c r="I22" s="105">
        <v>0</v>
      </c>
      <c r="J22" s="105">
        <v>0</v>
      </c>
      <c r="K22" s="105">
        <v>0</v>
      </c>
      <c r="L22" s="107">
        <v>305.12419999999997</v>
      </c>
      <c r="M22" s="106">
        <v>18.8</v>
      </c>
      <c r="N22" s="108">
        <v>0</v>
      </c>
      <c r="O22" s="109">
        <v>5757</v>
      </c>
      <c r="P22" s="94">
        <f t="shared" si="0"/>
        <v>5757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5757</v>
      </c>
      <c r="W22" s="116">
        <f t="shared" si="10"/>
        <v>203306.55518999998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525858</v>
      </c>
      <c r="AF22" s="103">
        <v>307</v>
      </c>
      <c r="AG22" s="207">
        <v>20</v>
      </c>
      <c r="AH22" s="208">
        <v>525871</v>
      </c>
      <c r="AI22" s="209">
        <f t="shared" si="4"/>
        <v>525858</v>
      </c>
      <c r="AJ22" s="210">
        <f t="shared" si="5"/>
        <v>-13</v>
      </c>
      <c r="AL22" s="203">
        <f t="shared" si="6"/>
        <v>5755</v>
      </c>
      <c r="AM22" s="211">
        <f t="shared" si="6"/>
        <v>5757</v>
      </c>
      <c r="AN22" s="212">
        <f t="shared" si="7"/>
        <v>2</v>
      </c>
      <c r="AO22" s="213">
        <f t="shared" si="8"/>
        <v>3.4740316136876848E-4</v>
      </c>
    </row>
    <row r="23" spans="1:41" x14ac:dyDescent="0.2">
      <c r="A23" s="103">
        <v>307</v>
      </c>
      <c r="B23" s="104">
        <v>0.375</v>
      </c>
      <c r="C23" s="105">
        <v>2013</v>
      </c>
      <c r="D23" s="105">
        <v>7</v>
      </c>
      <c r="E23" s="105">
        <v>21</v>
      </c>
      <c r="F23" s="106">
        <v>531615</v>
      </c>
      <c r="G23" s="105">
        <v>0</v>
      </c>
      <c r="H23" s="106">
        <v>112088</v>
      </c>
      <c r="I23" s="105">
        <v>0</v>
      </c>
      <c r="J23" s="105">
        <v>0</v>
      </c>
      <c r="K23" s="105">
        <v>0</v>
      </c>
      <c r="L23" s="107">
        <v>313.51600000000002</v>
      </c>
      <c r="M23" s="106">
        <v>19.5</v>
      </c>
      <c r="N23" s="108">
        <v>0</v>
      </c>
      <c r="O23" s="109">
        <v>5945</v>
      </c>
      <c r="P23" s="94">
        <f t="shared" si="0"/>
        <v>5945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5945</v>
      </c>
      <c r="W23" s="116">
        <f t="shared" si="10"/>
        <v>209945.71315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531615</v>
      </c>
      <c r="AF23" s="103">
        <v>307</v>
      </c>
      <c r="AG23" s="207">
        <v>21</v>
      </c>
      <c r="AH23" s="208">
        <v>531626</v>
      </c>
      <c r="AI23" s="209">
        <f t="shared" si="4"/>
        <v>531615</v>
      </c>
      <c r="AJ23" s="210">
        <f t="shared" si="5"/>
        <v>-11</v>
      </c>
      <c r="AL23" s="203">
        <f t="shared" si="6"/>
        <v>5945</v>
      </c>
      <c r="AM23" s="211">
        <f t="shared" si="6"/>
        <v>5945</v>
      </c>
      <c r="AN23" s="212">
        <f t="shared" si="7"/>
        <v>0</v>
      </c>
      <c r="AO23" s="213">
        <f t="shared" si="8"/>
        <v>0</v>
      </c>
    </row>
    <row r="24" spans="1:41" x14ac:dyDescent="0.2">
      <c r="A24" s="103">
        <v>307</v>
      </c>
      <c r="B24" s="104">
        <v>0.375</v>
      </c>
      <c r="C24" s="105">
        <v>2013</v>
      </c>
      <c r="D24" s="105">
        <v>7</v>
      </c>
      <c r="E24" s="105">
        <v>22</v>
      </c>
      <c r="F24" s="106">
        <v>537560</v>
      </c>
      <c r="G24" s="105">
        <v>0</v>
      </c>
      <c r="H24" s="106">
        <v>112344</v>
      </c>
      <c r="I24" s="105">
        <v>0</v>
      </c>
      <c r="J24" s="105">
        <v>0</v>
      </c>
      <c r="K24" s="105">
        <v>0</v>
      </c>
      <c r="L24" s="107">
        <v>314.98360000000002</v>
      </c>
      <c r="M24" s="106">
        <v>19.3</v>
      </c>
      <c r="N24" s="108">
        <v>0</v>
      </c>
      <c r="O24" s="109">
        <v>5943</v>
      </c>
      <c r="P24" s="94">
        <f t="shared" si="0"/>
        <v>5943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5943</v>
      </c>
      <c r="W24" s="116">
        <f t="shared" si="10"/>
        <v>209875.08381000001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537560</v>
      </c>
      <c r="AF24" s="103">
        <v>307</v>
      </c>
      <c r="AG24" s="207">
        <v>22</v>
      </c>
      <c r="AH24" s="208">
        <v>537571</v>
      </c>
      <c r="AI24" s="209">
        <f t="shared" si="4"/>
        <v>537560</v>
      </c>
      <c r="AJ24" s="210">
        <f t="shared" si="5"/>
        <v>-11</v>
      </c>
      <c r="AL24" s="203">
        <f t="shared" si="6"/>
        <v>-537571</v>
      </c>
      <c r="AM24" s="211">
        <f t="shared" si="6"/>
        <v>5943</v>
      </c>
      <c r="AN24" s="212">
        <f t="shared" si="7"/>
        <v>543514</v>
      </c>
      <c r="AO24" s="213">
        <f t="shared" si="8"/>
        <v>91.454484267205117</v>
      </c>
    </row>
    <row r="25" spans="1:41" x14ac:dyDescent="0.2">
      <c r="A25" s="103">
        <v>307</v>
      </c>
      <c r="B25" s="104">
        <v>0.375</v>
      </c>
      <c r="C25" s="105">
        <v>2013</v>
      </c>
      <c r="D25" s="105">
        <v>7</v>
      </c>
      <c r="E25" s="105">
        <v>23</v>
      </c>
      <c r="F25" s="106">
        <v>543503</v>
      </c>
      <c r="G25" s="105">
        <v>0</v>
      </c>
      <c r="H25" s="106">
        <v>112608</v>
      </c>
      <c r="I25" s="105">
        <v>0</v>
      </c>
      <c r="J25" s="105">
        <v>0</v>
      </c>
      <c r="K25" s="105">
        <v>0</v>
      </c>
      <c r="L25" s="107">
        <v>306.64600000000002</v>
      </c>
      <c r="M25" s="106">
        <v>18.8</v>
      </c>
      <c r="N25" s="108">
        <v>0</v>
      </c>
      <c r="O25" s="109">
        <v>0</v>
      </c>
      <c r="P25" s="94">
        <f t="shared" si="0"/>
        <v>-543503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543503</v>
      </c>
      <c r="AF25" s="103"/>
      <c r="AG25" s="207"/>
      <c r="AH25" s="208"/>
      <c r="AI25" s="209">
        <f t="shared" si="4"/>
        <v>543503</v>
      </c>
      <c r="AJ25" s="210">
        <f t="shared" si="5"/>
        <v>543503</v>
      </c>
      <c r="AL25" s="203">
        <f t="shared" si="6"/>
        <v>549695</v>
      </c>
      <c r="AM25" s="211">
        <f t="shared" si="6"/>
        <v>-543503</v>
      </c>
      <c r="AN25" s="212">
        <f t="shared" si="7"/>
        <v>-1093198</v>
      </c>
      <c r="AO25" s="213">
        <f t="shared" si="8"/>
        <v>2.0113927614015008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307</v>
      </c>
      <c r="AG26" s="207">
        <v>24</v>
      </c>
      <c r="AH26" s="208">
        <v>549695</v>
      </c>
      <c r="AI26" s="209">
        <f t="shared" si="4"/>
        <v>0</v>
      </c>
      <c r="AJ26" s="210">
        <f t="shared" si="5"/>
        <v>-549695</v>
      </c>
      <c r="AL26" s="203">
        <f t="shared" si="6"/>
        <v>5980</v>
      </c>
      <c r="AM26" s="211">
        <f t="shared" si="6"/>
        <v>0</v>
      </c>
      <c r="AN26" s="212">
        <f t="shared" si="7"/>
        <v>-5980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307</v>
      </c>
      <c r="AG27" s="207">
        <v>25</v>
      </c>
      <c r="AH27" s="208">
        <v>555675</v>
      </c>
      <c r="AI27" s="209">
        <f t="shared" si="4"/>
        <v>0</v>
      </c>
      <c r="AJ27" s="210">
        <f t="shared" si="5"/>
        <v>-555675</v>
      </c>
      <c r="AL27" s="203">
        <f t="shared" si="6"/>
        <v>-555675</v>
      </c>
      <c r="AM27" s="211">
        <f t="shared" si="6"/>
        <v>0</v>
      </c>
      <c r="AN27" s="212">
        <f t="shared" si="7"/>
        <v>555675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315.73230000000001</v>
      </c>
      <c r="M36" s="136">
        <f>MAX(M3:M34)</f>
        <v>20</v>
      </c>
      <c r="N36" s="134" t="s">
        <v>12</v>
      </c>
      <c r="O36" s="136">
        <f>SUM(O3:O33)</f>
        <v>126053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126053</v>
      </c>
      <c r="W36" s="140">
        <f>SUM(W3:W33)</f>
        <v>4451520.0975099998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18</v>
      </c>
      <c r="AJ36" s="223">
        <f>SUM(AJ3:AJ33)</f>
        <v>2063567</v>
      </c>
      <c r="AK36" s="224" t="s">
        <v>52</v>
      </c>
      <c r="AL36" s="225"/>
      <c r="AM36" s="225"/>
      <c r="AN36" s="223">
        <f>SUM(AN3:AN33)</f>
        <v>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308.48117391304351</v>
      </c>
      <c r="M37" s="144">
        <f>AVERAGE(M3:M34)</f>
        <v>18.92608695652174</v>
      </c>
      <c r="N37" s="134" t="s">
        <v>48</v>
      </c>
      <c r="O37" s="145">
        <f>O36*35.31467</f>
        <v>4451520.0975099998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5</v>
      </c>
      <c r="AN37" s="228">
        <f>IFERROR(AN36/SUM(AM3:AM33),"")</f>
        <v>-1.9163971733141692E-5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304.30399999999997</v>
      </c>
      <c r="M38" s="145">
        <f>MIN(M3:M34)</f>
        <v>18.2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339.32929130434786</v>
      </c>
      <c r="M44" s="152">
        <f>M37*(1+$L$43)</f>
        <v>20.818695652173915</v>
      </c>
    </row>
    <row r="45" spans="1:41" x14ac:dyDescent="0.2">
      <c r="K45" s="151" t="s">
        <v>62</v>
      </c>
      <c r="L45" s="152">
        <f>L37*(1-$L$43)</f>
        <v>277.63305652173915</v>
      </c>
      <c r="M45" s="152">
        <f>M37*(1-$L$43)</f>
        <v>17.033478260869565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95" priority="47" stopIfTrue="1" operator="lessThan">
      <formula>$L$45</formula>
    </cfRule>
    <cfRule type="cellIs" dxfId="94" priority="48" stopIfTrue="1" operator="greaterThan">
      <formula>$L$44</formula>
    </cfRule>
  </conditionalFormatting>
  <conditionalFormatting sqref="M3:M34">
    <cfRule type="cellIs" dxfId="93" priority="45" stopIfTrue="1" operator="lessThan">
      <formula>$M$45</formula>
    </cfRule>
    <cfRule type="cellIs" dxfId="92" priority="46" stopIfTrue="1" operator="greaterThan">
      <formula>$M$44</formula>
    </cfRule>
  </conditionalFormatting>
  <conditionalFormatting sqref="O3:O34">
    <cfRule type="cellIs" dxfId="91" priority="44" stopIfTrue="1" operator="lessThan">
      <formula>0</formula>
    </cfRule>
  </conditionalFormatting>
  <conditionalFormatting sqref="O3:O33">
    <cfRule type="cellIs" dxfId="90" priority="43" stopIfTrue="1" operator="lessThan">
      <formula>0</formula>
    </cfRule>
  </conditionalFormatting>
  <conditionalFormatting sqref="O3">
    <cfRule type="cellIs" dxfId="89" priority="42" stopIfTrue="1" operator="notEqual">
      <formula>$P$3</formula>
    </cfRule>
  </conditionalFormatting>
  <conditionalFormatting sqref="O4">
    <cfRule type="cellIs" dxfId="88" priority="41" stopIfTrue="1" operator="notEqual">
      <formula>P$4</formula>
    </cfRule>
  </conditionalFormatting>
  <conditionalFormatting sqref="O5">
    <cfRule type="cellIs" dxfId="87" priority="40" stopIfTrue="1" operator="notEqual">
      <formula>$P$5</formula>
    </cfRule>
  </conditionalFormatting>
  <conditionalFormatting sqref="O6">
    <cfRule type="cellIs" dxfId="86" priority="39" stopIfTrue="1" operator="notEqual">
      <formula>$P$6</formula>
    </cfRule>
  </conditionalFormatting>
  <conditionalFormatting sqref="O7">
    <cfRule type="cellIs" dxfId="85" priority="38" stopIfTrue="1" operator="notEqual">
      <formula>$P$7</formula>
    </cfRule>
  </conditionalFormatting>
  <conditionalFormatting sqref="O8">
    <cfRule type="cellIs" dxfId="84" priority="37" stopIfTrue="1" operator="notEqual">
      <formula>$P$8</formula>
    </cfRule>
  </conditionalFormatting>
  <conditionalFormatting sqref="O9">
    <cfRule type="cellIs" dxfId="83" priority="36" stopIfTrue="1" operator="notEqual">
      <formula>$P$9</formula>
    </cfRule>
  </conditionalFormatting>
  <conditionalFormatting sqref="O10">
    <cfRule type="cellIs" dxfId="82" priority="34" stopIfTrue="1" operator="notEqual">
      <formula>$P$10</formula>
    </cfRule>
    <cfRule type="cellIs" dxfId="81" priority="35" stopIfTrue="1" operator="greaterThan">
      <formula>$P$10</formula>
    </cfRule>
  </conditionalFormatting>
  <conditionalFormatting sqref="O11">
    <cfRule type="cellIs" dxfId="80" priority="32" stopIfTrue="1" operator="notEqual">
      <formula>$P$11</formula>
    </cfRule>
    <cfRule type="cellIs" dxfId="79" priority="33" stopIfTrue="1" operator="greaterThan">
      <formula>$P$11</formula>
    </cfRule>
  </conditionalFormatting>
  <conditionalFormatting sqref="O12">
    <cfRule type="cellIs" dxfId="78" priority="31" stopIfTrue="1" operator="notEqual">
      <formula>$P$12</formula>
    </cfRule>
  </conditionalFormatting>
  <conditionalFormatting sqref="O14">
    <cfRule type="cellIs" dxfId="77" priority="30" stopIfTrue="1" operator="notEqual">
      <formula>$P$14</formula>
    </cfRule>
  </conditionalFormatting>
  <conditionalFormatting sqref="O15">
    <cfRule type="cellIs" dxfId="76" priority="29" stopIfTrue="1" operator="notEqual">
      <formula>$P$15</formula>
    </cfRule>
  </conditionalFormatting>
  <conditionalFormatting sqref="O16">
    <cfRule type="cellIs" dxfId="75" priority="28" stopIfTrue="1" operator="notEqual">
      <formula>$P$16</formula>
    </cfRule>
  </conditionalFormatting>
  <conditionalFormatting sqref="O17">
    <cfRule type="cellIs" dxfId="74" priority="27" stopIfTrue="1" operator="notEqual">
      <formula>$P$17</formula>
    </cfRule>
  </conditionalFormatting>
  <conditionalFormatting sqref="O18">
    <cfRule type="cellIs" dxfId="73" priority="26" stopIfTrue="1" operator="notEqual">
      <formula>$P$18</formula>
    </cfRule>
  </conditionalFormatting>
  <conditionalFormatting sqref="O19">
    <cfRule type="cellIs" dxfId="72" priority="24" stopIfTrue="1" operator="notEqual">
      <formula>$P$19</formula>
    </cfRule>
    <cfRule type="cellIs" dxfId="71" priority="25" stopIfTrue="1" operator="greaterThan">
      <formula>$P$19</formula>
    </cfRule>
  </conditionalFormatting>
  <conditionalFormatting sqref="O20">
    <cfRule type="cellIs" dxfId="70" priority="22" stopIfTrue="1" operator="notEqual">
      <formula>$P$20</formula>
    </cfRule>
    <cfRule type="cellIs" dxfId="69" priority="23" stopIfTrue="1" operator="greaterThan">
      <formula>$P$20</formula>
    </cfRule>
  </conditionalFormatting>
  <conditionalFormatting sqref="O21">
    <cfRule type="cellIs" dxfId="68" priority="21" stopIfTrue="1" operator="notEqual">
      <formula>$P$21</formula>
    </cfRule>
  </conditionalFormatting>
  <conditionalFormatting sqref="O22">
    <cfRule type="cellIs" dxfId="67" priority="20" stopIfTrue="1" operator="notEqual">
      <formula>$P$22</formula>
    </cfRule>
  </conditionalFormatting>
  <conditionalFormatting sqref="O23">
    <cfRule type="cellIs" dxfId="66" priority="19" stopIfTrue="1" operator="notEqual">
      <formula>$P$23</formula>
    </cfRule>
  </conditionalFormatting>
  <conditionalFormatting sqref="O24">
    <cfRule type="cellIs" dxfId="65" priority="17" stopIfTrue="1" operator="notEqual">
      <formula>$P$24</formula>
    </cfRule>
    <cfRule type="cellIs" dxfId="64" priority="18" stopIfTrue="1" operator="greaterThan">
      <formula>$P$24</formula>
    </cfRule>
  </conditionalFormatting>
  <conditionalFormatting sqref="O25">
    <cfRule type="cellIs" dxfId="63" priority="15" stopIfTrue="1" operator="notEqual">
      <formula>$P$25</formula>
    </cfRule>
    <cfRule type="cellIs" dxfId="62" priority="16" stopIfTrue="1" operator="greaterThan">
      <formula>$P$25</formula>
    </cfRule>
  </conditionalFormatting>
  <conditionalFormatting sqref="O26">
    <cfRule type="cellIs" dxfId="61" priority="14" stopIfTrue="1" operator="notEqual">
      <formula>$P$26</formula>
    </cfRule>
  </conditionalFormatting>
  <conditionalFormatting sqref="O27">
    <cfRule type="cellIs" dxfId="60" priority="13" stopIfTrue="1" operator="notEqual">
      <formula>$P$27</formula>
    </cfRule>
  </conditionalFormatting>
  <conditionalFormatting sqref="O28">
    <cfRule type="cellIs" dxfId="59" priority="12" stopIfTrue="1" operator="notEqual">
      <formula>$P$28</formula>
    </cfRule>
  </conditionalFormatting>
  <conditionalFormatting sqref="O29">
    <cfRule type="cellIs" dxfId="58" priority="11" stopIfTrue="1" operator="notEqual">
      <formula>$P$29</formula>
    </cfRule>
  </conditionalFormatting>
  <conditionalFormatting sqref="O30">
    <cfRule type="cellIs" dxfId="57" priority="10" stopIfTrue="1" operator="notEqual">
      <formula>$P$30</formula>
    </cfRule>
  </conditionalFormatting>
  <conditionalFormatting sqref="O31">
    <cfRule type="cellIs" dxfId="56" priority="8" stopIfTrue="1" operator="notEqual">
      <formula>$P$31</formula>
    </cfRule>
    <cfRule type="cellIs" dxfId="55" priority="9" stopIfTrue="1" operator="greaterThan">
      <formula>$P$31</formula>
    </cfRule>
  </conditionalFormatting>
  <conditionalFormatting sqref="O32">
    <cfRule type="cellIs" dxfId="54" priority="6" stopIfTrue="1" operator="notEqual">
      <formula>$P$32</formula>
    </cfRule>
    <cfRule type="cellIs" dxfId="53" priority="7" stopIfTrue="1" operator="greaterThan">
      <formula>$P$32</formula>
    </cfRule>
  </conditionalFormatting>
  <conditionalFormatting sqref="O33">
    <cfRule type="cellIs" dxfId="52" priority="5" stopIfTrue="1" operator="notEqual">
      <formula>$P$33</formula>
    </cfRule>
  </conditionalFormatting>
  <conditionalFormatting sqref="O13">
    <cfRule type="cellIs" dxfId="51" priority="4" stopIfTrue="1" operator="notEqual">
      <formula>$P$13</formula>
    </cfRule>
  </conditionalFormatting>
  <conditionalFormatting sqref="AG3:AG34">
    <cfRule type="cellIs" dxfId="50" priority="3" stopIfTrue="1" operator="notEqual">
      <formula>E3</formula>
    </cfRule>
  </conditionalFormatting>
  <conditionalFormatting sqref="AH3:AH34">
    <cfRule type="cellIs" dxfId="49" priority="2" stopIfTrue="1" operator="notBetween">
      <formula>AI3+$AG$40</formula>
      <formula>AI3-$AG$40</formula>
    </cfRule>
  </conditionalFormatting>
  <conditionalFormatting sqref="AL3:AL33">
    <cfRule type="cellIs" dxfId="4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T1" zoomScale="85" zoomScaleNormal="85" workbookViewId="0">
      <selection activeCell="D47" sqref="D47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277</v>
      </c>
      <c r="B3" s="88">
        <v>0.375</v>
      </c>
      <c r="C3" s="89">
        <v>2013</v>
      </c>
      <c r="D3" s="89">
        <v>7</v>
      </c>
      <c r="E3" s="89">
        <v>1</v>
      </c>
      <c r="F3" s="90">
        <v>580656</v>
      </c>
      <c r="G3" s="89">
        <v>0</v>
      </c>
      <c r="H3" s="90">
        <v>947653</v>
      </c>
      <c r="I3" s="89">
        <v>0</v>
      </c>
      <c r="J3" s="89">
        <v>0</v>
      </c>
      <c r="K3" s="89">
        <v>0</v>
      </c>
      <c r="L3" s="91">
        <v>89.677300000000002</v>
      </c>
      <c r="M3" s="90">
        <v>20.5</v>
      </c>
      <c r="N3" s="92">
        <v>0</v>
      </c>
      <c r="O3" s="93">
        <v>9460</v>
      </c>
      <c r="P3" s="94">
        <f>F4-F3</f>
        <v>9460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9460</v>
      </c>
      <c r="W3" s="99">
        <f>V3*35.31467</f>
        <v>334076.7782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580656</v>
      </c>
      <c r="AF3" s="87"/>
      <c r="AG3" s="92"/>
      <c r="AH3" s="200"/>
      <c r="AI3" s="201">
        <f>IFERROR(AE3*1,0)</f>
        <v>580656</v>
      </c>
      <c r="AJ3" s="202">
        <f>(AI3-AH3)</f>
        <v>580656</v>
      </c>
      <c r="AL3" s="203">
        <f>AH4-AH3</f>
        <v>0</v>
      </c>
      <c r="AM3" s="204">
        <f>AI4-AI3</f>
        <v>9460</v>
      </c>
      <c r="AN3" s="205">
        <f>(AM3-AL3)</f>
        <v>9460</v>
      </c>
      <c r="AO3" s="206">
        <f>IFERROR(AN3/AM3,"")</f>
        <v>1</v>
      </c>
    </row>
    <row r="4" spans="1:41" x14ac:dyDescent="0.2">
      <c r="A4" s="103">
        <v>277</v>
      </c>
      <c r="B4" s="104">
        <v>0.375</v>
      </c>
      <c r="C4" s="105">
        <v>2013</v>
      </c>
      <c r="D4" s="105">
        <v>7</v>
      </c>
      <c r="E4" s="105">
        <v>2</v>
      </c>
      <c r="F4" s="106">
        <v>590116</v>
      </c>
      <c r="G4" s="105">
        <v>0</v>
      </c>
      <c r="H4" s="106">
        <v>948991</v>
      </c>
      <c r="I4" s="105">
        <v>0</v>
      </c>
      <c r="J4" s="105">
        <v>0</v>
      </c>
      <c r="K4" s="105">
        <v>0</v>
      </c>
      <c r="L4" s="107">
        <v>88.349199999999996</v>
      </c>
      <c r="M4" s="106">
        <v>20.2</v>
      </c>
      <c r="N4" s="108">
        <v>0</v>
      </c>
      <c r="O4" s="109">
        <v>9793</v>
      </c>
      <c r="P4" s="94">
        <f t="shared" ref="P4:P33" si="0">F5-F4</f>
        <v>9793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9793</v>
      </c>
      <c r="W4" s="113">
        <f>V4*35.31467</f>
        <v>345836.56331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590116</v>
      </c>
      <c r="AF4" s="103"/>
      <c r="AG4" s="207"/>
      <c r="AH4" s="208"/>
      <c r="AI4" s="209">
        <f t="shared" ref="AI4:AI34" si="4">IFERROR(AE4*1,0)</f>
        <v>590116</v>
      </c>
      <c r="AJ4" s="210">
        <f t="shared" ref="AJ4:AJ34" si="5">(AI4-AH4)</f>
        <v>590116</v>
      </c>
      <c r="AL4" s="203">
        <f t="shared" ref="AL4:AM33" si="6">AH5-AH4</f>
        <v>0</v>
      </c>
      <c r="AM4" s="211">
        <f t="shared" si="6"/>
        <v>9793</v>
      </c>
      <c r="AN4" s="212">
        <f t="shared" ref="AN4:AN33" si="7">(AM4-AL4)</f>
        <v>9793</v>
      </c>
      <c r="AO4" s="213">
        <f t="shared" ref="AO4:AO33" si="8">IFERROR(AN4/AM4,"")</f>
        <v>1</v>
      </c>
    </row>
    <row r="5" spans="1:41" x14ac:dyDescent="0.2">
      <c r="A5" s="103">
        <v>277</v>
      </c>
      <c r="B5" s="104">
        <v>0.375</v>
      </c>
      <c r="C5" s="105">
        <v>2013</v>
      </c>
      <c r="D5" s="105">
        <v>7</v>
      </c>
      <c r="E5" s="105">
        <v>3</v>
      </c>
      <c r="F5" s="106">
        <v>599909</v>
      </c>
      <c r="G5" s="105">
        <v>0</v>
      </c>
      <c r="H5" s="106">
        <v>950392</v>
      </c>
      <c r="I5" s="105">
        <v>0</v>
      </c>
      <c r="J5" s="105">
        <v>0</v>
      </c>
      <c r="K5" s="105">
        <v>0</v>
      </c>
      <c r="L5" s="107">
        <v>88.109899999999996</v>
      </c>
      <c r="M5" s="106">
        <v>20.6</v>
      </c>
      <c r="N5" s="108">
        <v>0</v>
      </c>
      <c r="O5" s="109">
        <v>10834</v>
      </c>
      <c r="P5" s="94">
        <f t="shared" si="0"/>
        <v>10834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10834</v>
      </c>
      <c r="W5" s="113">
        <f t="shared" ref="W5:W33" si="10">V5*35.31467</f>
        <v>382599.13478000002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599909</v>
      </c>
      <c r="AF5" s="103"/>
      <c r="AG5" s="207"/>
      <c r="AH5" s="208"/>
      <c r="AI5" s="209">
        <f t="shared" si="4"/>
        <v>599909</v>
      </c>
      <c r="AJ5" s="210">
        <f t="shared" si="5"/>
        <v>599909</v>
      </c>
      <c r="AL5" s="203">
        <f t="shared" si="6"/>
        <v>0</v>
      </c>
      <c r="AM5" s="211">
        <f t="shared" si="6"/>
        <v>10834</v>
      </c>
      <c r="AN5" s="212">
        <f t="shared" si="7"/>
        <v>10834</v>
      </c>
      <c r="AO5" s="213">
        <f t="shared" si="8"/>
        <v>1</v>
      </c>
    </row>
    <row r="6" spans="1:41" x14ac:dyDescent="0.2">
      <c r="A6" s="103">
        <v>277</v>
      </c>
      <c r="B6" s="104">
        <v>0.375</v>
      </c>
      <c r="C6" s="105">
        <v>2013</v>
      </c>
      <c r="D6" s="105">
        <v>7</v>
      </c>
      <c r="E6" s="105">
        <v>4</v>
      </c>
      <c r="F6" s="106">
        <v>610743</v>
      </c>
      <c r="G6" s="105">
        <v>0</v>
      </c>
      <c r="H6" s="106">
        <v>951936</v>
      </c>
      <c r="I6" s="105">
        <v>0</v>
      </c>
      <c r="J6" s="105">
        <v>0</v>
      </c>
      <c r="K6" s="105">
        <v>0</v>
      </c>
      <c r="L6" s="107">
        <v>87.742599999999996</v>
      </c>
      <c r="M6" s="106">
        <v>20</v>
      </c>
      <c r="N6" s="108">
        <v>0</v>
      </c>
      <c r="O6" s="109">
        <v>10012</v>
      </c>
      <c r="P6" s="94">
        <f t="shared" si="0"/>
        <v>10012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10012</v>
      </c>
      <c r="W6" s="113">
        <f t="shared" si="10"/>
        <v>353570.47603999998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610743</v>
      </c>
      <c r="AF6" s="103"/>
      <c r="AG6" s="207"/>
      <c r="AH6" s="208"/>
      <c r="AI6" s="209">
        <f t="shared" si="4"/>
        <v>610743</v>
      </c>
      <c r="AJ6" s="210">
        <f t="shared" si="5"/>
        <v>610743</v>
      </c>
      <c r="AL6" s="203">
        <f t="shared" si="6"/>
        <v>0</v>
      </c>
      <c r="AM6" s="211">
        <f t="shared" si="6"/>
        <v>10012</v>
      </c>
      <c r="AN6" s="212">
        <f t="shared" si="7"/>
        <v>10012</v>
      </c>
      <c r="AO6" s="213">
        <f t="shared" si="8"/>
        <v>1</v>
      </c>
    </row>
    <row r="7" spans="1:41" x14ac:dyDescent="0.2">
      <c r="A7" s="103">
        <v>277</v>
      </c>
      <c r="B7" s="104">
        <v>0.375</v>
      </c>
      <c r="C7" s="105">
        <v>2013</v>
      </c>
      <c r="D7" s="105">
        <v>7</v>
      </c>
      <c r="E7" s="105">
        <v>5</v>
      </c>
      <c r="F7" s="106">
        <v>620755</v>
      </c>
      <c r="G7" s="105">
        <v>0</v>
      </c>
      <c r="H7" s="106">
        <v>953357</v>
      </c>
      <c r="I7" s="105">
        <v>0</v>
      </c>
      <c r="J7" s="105">
        <v>0</v>
      </c>
      <c r="K7" s="105">
        <v>0</v>
      </c>
      <c r="L7" s="107">
        <v>87.994100000000003</v>
      </c>
      <c r="M7" s="106">
        <v>19.899999999999999</v>
      </c>
      <c r="N7" s="108">
        <v>0</v>
      </c>
      <c r="O7" s="109">
        <v>7527</v>
      </c>
      <c r="P7" s="94">
        <f t="shared" si="0"/>
        <v>7527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7527</v>
      </c>
      <c r="W7" s="113">
        <f t="shared" si="10"/>
        <v>265813.52108999999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620755</v>
      </c>
      <c r="AF7" s="103"/>
      <c r="AG7" s="207"/>
      <c r="AH7" s="208"/>
      <c r="AI7" s="209">
        <f t="shared" si="4"/>
        <v>620755</v>
      </c>
      <c r="AJ7" s="210">
        <f t="shared" si="5"/>
        <v>620755</v>
      </c>
      <c r="AL7" s="203">
        <f t="shared" si="6"/>
        <v>0</v>
      </c>
      <c r="AM7" s="211">
        <f t="shared" si="6"/>
        <v>7527</v>
      </c>
      <c r="AN7" s="212">
        <f t="shared" si="7"/>
        <v>7527</v>
      </c>
      <c r="AO7" s="213">
        <f t="shared" si="8"/>
        <v>1</v>
      </c>
    </row>
    <row r="8" spans="1:41" x14ac:dyDescent="0.2">
      <c r="A8" s="103">
        <v>277</v>
      </c>
      <c r="B8" s="104">
        <v>0.375</v>
      </c>
      <c r="C8" s="105">
        <v>2013</v>
      </c>
      <c r="D8" s="105">
        <v>7</v>
      </c>
      <c r="E8" s="105">
        <v>6</v>
      </c>
      <c r="F8" s="106">
        <v>628282</v>
      </c>
      <c r="G8" s="105">
        <v>0</v>
      </c>
      <c r="H8" s="106">
        <v>954408</v>
      </c>
      <c r="I8" s="105">
        <v>0</v>
      </c>
      <c r="J8" s="105">
        <v>0</v>
      </c>
      <c r="K8" s="105">
        <v>0</v>
      </c>
      <c r="L8" s="107">
        <v>89.02</v>
      </c>
      <c r="M8" s="106">
        <v>18.3</v>
      </c>
      <c r="N8" s="108">
        <v>0</v>
      </c>
      <c r="O8" s="109">
        <v>5573</v>
      </c>
      <c r="P8" s="94">
        <f t="shared" si="0"/>
        <v>5573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5573</v>
      </c>
      <c r="W8" s="113">
        <f t="shared" si="10"/>
        <v>196808.65591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628282</v>
      </c>
      <c r="AF8" s="103"/>
      <c r="AG8" s="207"/>
      <c r="AH8" s="208"/>
      <c r="AI8" s="209">
        <f t="shared" si="4"/>
        <v>628282</v>
      </c>
      <c r="AJ8" s="210">
        <f t="shared" si="5"/>
        <v>628282</v>
      </c>
      <c r="AL8" s="203">
        <f t="shared" si="6"/>
        <v>0</v>
      </c>
      <c r="AM8" s="211">
        <f t="shared" si="6"/>
        <v>5573</v>
      </c>
      <c r="AN8" s="212">
        <f t="shared" si="7"/>
        <v>5573</v>
      </c>
      <c r="AO8" s="213">
        <f t="shared" si="8"/>
        <v>1</v>
      </c>
    </row>
    <row r="9" spans="1:41" x14ac:dyDescent="0.2">
      <c r="A9" s="103">
        <v>277</v>
      </c>
      <c r="B9" s="104">
        <v>0.375</v>
      </c>
      <c r="C9" s="105">
        <v>2013</v>
      </c>
      <c r="D9" s="105">
        <v>7</v>
      </c>
      <c r="E9" s="105">
        <v>7</v>
      </c>
      <c r="F9" s="106">
        <v>633855</v>
      </c>
      <c r="G9" s="105">
        <v>0</v>
      </c>
      <c r="H9" s="106">
        <v>955175</v>
      </c>
      <c r="I9" s="105">
        <v>0</v>
      </c>
      <c r="J9" s="105">
        <v>0</v>
      </c>
      <c r="K9" s="105">
        <v>0</v>
      </c>
      <c r="L9" s="107">
        <v>90.484200000000001</v>
      </c>
      <c r="M9" s="106">
        <v>19.600000000000001</v>
      </c>
      <c r="N9" s="108">
        <v>0</v>
      </c>
      <c r="O9" s="109">
        <v>5735</v>
      </c>
      <c r="P9" s="94">
        <f t="shared" si="0"/>
        <v>5735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5735</v>
      </c>
      <c r="W9" s="113">
        <f t="shared" si="10"/>
        <v>202529.63245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633855</v>
      </c>
      <c r="AF9" s="103"/>
      <c r="AG9" s="207"/>
      <c r="AH9" s="208"/>
      <c r="AI9" s="209">
        <f t="shared" si="4"/>
        <v>633855</v>
      </c>
      <c r="AJ9" s="210">
        <f t="shared" si="5"/>
        <v>633855</v>
      </c>
      <c r="AL9" s="203">
        <f t="shared" si="6"/>
        <v>0</v>
      </c>
      <c r="AM9" s="211">
        <f t="shared" si="6"/>
        <v>5735</v>
      </c>
      <c r="AN9" s="212">
        <f t="shared" si="7"/>
        <v>5735</v>
      </c>
      <c r="AO9" s="213">
        <f t="shared" si="8"/>
        <v>1</v>
      </c>
    </row>
    <row r="10" spans="1:41" x14ac:dyDescent="0.2">
      <c r="A10" s="103">
        <v>277</v>
      </c>
      <c r="B10" s="104">
        <v>0.375</v>
      </c>
      <c r="C10" s="105">
        <v>2013</v>
      </c>
      <c r="D10" s="105">
        <v>7</v>
      </c>
      <c r="E10" s="105">
        <v>8</v>
      </c>
      <c r="F10" s="106">
        <v>639590</v>
      </c>
      <c r="G10" s="105">
        <v>0</v>
      </c>
      <c r="H10" s="106">
        <v>955966</v>
      </c>
      <c r="I10" s="105">
        <v>0</v>
      </c>
      <c r="J10" s="105">
        <v>0</v>
      </c>
      <c r="K10" s="105">
        <v>0</v>
      </c>
      <c r="L10" s="107">
        <v>90.085700000000003</v>
      </c>
      <c r="M10" s="106">
        <v>18.8</v>
      </c>
      <c r="N10" s="108">
        <v>0</v>
      </c>
      <c r="O10" s="109">
        <v>9976</v>
      </c>
      <c r="P10" s="94">
        <f t="shared" si="0"/>
        <v>9976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9976</v>
      </c>
      <c r="W10" s="113">
        <f t="shared" si="10"/>
        <v>352299.14792000002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639590</v>
      </c>
      <c r="AF10" s="103"/>
      <c r="AG10" s="207"/>
      <c r="AH10" s="208"/>
      <c r="AI10" s="209">
        <f t="shared" si="4"/>
        <v>639590</v>
      </c>
      <c r="AJ10" s="210">
        <f t="shared" si="5"/>
        <v>639590</v>
      </c>
      <c r="AL10" s="203">
        <f t="shared" si="6"/>
        <v>0</v>
      </c>
      <c r="AM10" s="211">
        <f t="shared" si="6"/>
        <v>9976</v>
      </c>
      <c r="AN10" s="212">
        <f t="shared" si="7"/>
        <v>9976</v>
      </c>
      <c r="AO10" s="213">
        <f t="shared" si="8"/>
        <v>1</v>
      </c>
    </row>
    <row r="11" spans="1:41" x14ac:dyDescent="0.2">
      <c r="A11" s="103">
        <v>277</v>
      </c>
      <c r="B11" s="104">
        <v>0.375</v>
      </c>
      <c r="C11" s="105">
        <v>2013</v>
      </c>
      <c r="D11" s="105">
        <v>7</v>
      </c>
      <c r="E11" s="105">
        <v>9</v>
      </c>
      <c r="F11" s="106">
        <v>649566</v>
      </c>
      <c r="G11" s="105">
        <v>0</v>
      </c>
      <c r="H11" s="106">
        <v>957377</v>
      </c>
      <c r="I11" s="105">
        <v>0</v>
      </c>
      <c r="J11" s="105">
        <v>0</v>
      </c>
      <c r="K11" s="105">
        <v>0</v>
      </c>
      <c r="L11" s="107">
        <v>87.820999999999998</v>
      </c>
      <c r="M11" s="106">
        <v>18.899999999999999</v>
      </c>
      <c r="N11" s="108">
        <v>0</v>
      </c>
      <c r="O11" s="109">
        <v>9722</v>
      </c>
      <c r="P11" s="94">
        <f t="shared" si="0"/>
        <v>9722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9722</v>
      </c>
      <c r="W11" s="116">
        <f t="shared" si="10"/>
        <v>343329.22174000001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649566</v>
      </c>
      <c r="AF11" s="103"/>
      <c r="AG11" s="207"/>
      <c r="AH11" s="208"/>
      <c r="AI11" s="209">
        <f t="shared" si="4"/>
        <v>649566</v>
      </c>
      <c r="AJ11" s="210">
        <f t="shared" si="5"/>
        <v>649566</v>
      </c>
      <c r="AL11" s="203">
        <f t="shared" si="6"/>
        <v>0</v>
      </c>
      <c r="AM11" s="211">
        <f t="shared" si="6"/>
        <v>9722</v>
      </c>
      <c r="AN11" s="212">
        <f t="shared" si="7"/>
        <v>9722</v>
      </c>
      <c r="AO11" s="213">
        <f t="shared" si="8"/>
        <v>1</v>
      </c>
    </row>
    <row r="12" spans="1:41" x14ac:dyDescent="0.2">
      <c r="A12" s="103">
        <v>277</v>
      </c>
      <c r="B12" s="104">
        <v>0.375</v>
      </c>
      <c r="C12" s="105">
        <v>2013</v>
      </c>
      <c r="D12" s="105">
        <v>7</v>
      </c>
      <c r="E12" s="105">
        <v>10</v>
      </c>
      <c r="F12" s="106">
        <v>659288</v>
      </c>
      <c r="G12" s="105">
        <v>0</v>
      </c>
      <c r="H12" s="106">
        <v>958753</v>
      </c>
      <c r="I12" s="105">
        <v>0</v>
      </c>
      <c r="J12" s="105">
        <v>0</v>
      </c>
      <c r="K12" s="105">
        <v>0</v>
      </c>
      <c r="L12" s="107">
        <v>87.832899999999995</v>
      </c>
      <c r="M12" s="106">
        <v>19.2</v>
      </c>
      <c r="N12" s="108">
        <v>0</v>
      </c>
      <c r="O12" s="109">
        <v>9459</v>
      </c>
      <c r="P12" s="94">
        <f t="shared" si="0"/>
        <v>9459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9459</v>
      </c>
      <c r="W12" s="116">
        <f t="shared" si="10"/>
        <v>334041.46353000001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659288</v>
      </c>
      <c r="AF12" s="103"/>
      <c r="AG12" s="207"/>
      <c r="AH12" s="208"/>
      <c r="AI12" s="209">
        <f t="shared" si="4"/>
        <v>659288</v>
      </c>
      <c r="AJ12" s="210">
        <f t="shared" si="5"/>
        <v>659288</v>
      </c>
      <c r="AL12" s="203">
        <f t="shared" si="6"/>
        <v>0</v>
      </c>
      <c r="AM12" s="211">
        <f t="shared" si="6"/>
        <v>9459</v>
      </c>
      <c r="AN12" s="212">
        <f t="shared" si="7"/>
        <v>9459</v>
      </c>
      <c r="AO12" s="213">
        <f t="shared" si="8"/>
        <v>1</v>
      </c>
    </row>
    <row r="13" spans="1:41" x14ac:dyDescent="0.2">
      <c r="A13" s="103">
        <v>277</v>
      </c>
      <c r="B13" s="104">
        <v>0.375</v>
      </c>
      <c r="C13" s="105">
        <v>2013</v>
      </c>
      <c r="D13" s="105">
        <v>7</v>
      </c>
      <c r="E13" s="105">
        <v>11</v>
      </c>
      <c r="F13" s="106">
        <v>668747</v>
      </c>
      <c r="G13" s="105">
        <v>0</v>
      </c>
      <c r="H13" s="106">
        <v>960099</v>
      </c>
      <c r="I13" s="105">
        <v>0</v>
      </c>
      <c r="J13" s="105">
        <v>0</v>
      </c>
      <c r="K13" s="105">
        <v>0</v>
      </c>
      <c r="L13" s="107">
        <v>87.923100000000005</v>
      </c>
      <c r="M13" s="106">
        <v>18.899999999999999</v>
      </c>
      <c r="N13" s="108">
        <v>0</v>
      </c>
      <c r="O13" s="109">
        <v>9077</v>
      </c>
      <c r="P13" s="94">
        <f t="shared" si="0"/>
        <v>9077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9077</v>
      </c>
      <c r="W13" s="116">
        <f t="shared" si="10"/>
        <v>320551.25958999997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668747</v>
      </c>
      <c r="AF13" s="103"/>
      <c r="AG13" s="207"/>
      <c r="AH13" s="208"/>
      <c r="AI13" s="209">
        <f t="shared" si="4"/>
        <v>668747</v>
      </c>
      <c r="AJ13" s="210">
        <f t="shared" si="5"/>
        <v>668747</v>
      </c>
      <c r="AL13" s="203">
        <f t="shared" si="6"/>
        <v>0</v>
      </c>
      <c r="AM13" s="211">
        <f t="shared" si="6"/>
        <v>9077</v>
      </c>
      <c r="AN13" s="212">
        <f t="shared" si="7"/>
        <v>9077</v>
      </c>
      <c r="AO13" s="213">
        <f t="shared" si="8"/>
        <v>1</v>
      </c>
    </row>
    <row r="14" spans="1:41" x14ac:dyDescent="0.2">
      <c r="A14" s="103">
        <v>277</v>
      </c>
      <c r="B14" s="104">
        <v>0.375</v>
      </c>
      <c r="C14" s="105">
        <v>2013</v>
      </c>
      <c r="D14" s="105">
        <v>7</v>
      </c>
      <c r="E14" s="105">
        <v>12</v>
      </c>
      <c r="F14" s="106">
        <v>677824</v>
      </c>
      <c r="G14" s="105">
        <v>0</v>
      </c>
      <c r="H14" s="106">
        <v>961382</v>
      </c>
      <c r="I14" s="105">
        <v>0</v>
      </c>
      <c r="J14" s="105">
        <v>0</v>
      </c>
      <c r="K14" s="105">
        <v>0</v>
      </c>
      <c r="L14" s="107">
        <v>88.1905</v>
      </c>
      <c r="M14" s="106">
        <v>18.8</v>
      </c>
      <c r="N14" s="108">
        <v>0</v>
      </c>
      <c r="O14" s="109">
        <v>7596</v>
      </c>
      <c r="P14" s="94">
        <f t="shared" si="0"/>
        <v>7596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7596</v>
      </c>
      <c r="W14" s="116">
        <f t="shared" si="10"/>
        <v>268250.23332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677824</v>
      </c>
      <c r="AF14" s="103"/>
      <c r="AG14" s="207"/>
      <c r="AH14" s="208"/>
      <c r="AI14" s="209">
        <f t="shared" si="4"/>
        <v>677824</v>
      </c>
      <c r="AJ14" s="210">
        <f t="shared" si="5"/>
        <v>677824</v>
      </c>
      <c r="AL14" s="203">
        <f t="shared" si="6"/>
        <v>0</v>
      </c>
      <c r="AM14" s="211">
        <f t="shared" si="6"/>
        <v>7596</v>
      </c>
      <c r="AN14" s="212">
        <f t="shared" si="7"/>
        <v>7596</v>
      </c>
      <c r="AO14" s="213">
        <f t="shared" si="8"/>
        <v>1</v>
      </c>
    </row>
    <row r="15" spans="1:41" x14ac:dyDescent="0.2">
      <c r="A15" s="103">
        <v>277</v>
      </c>
      <c r="B15" s="104">
        <v>0.375</v>
      </c>
      <c r="C15" s="105">
        <v>2013</v>
      </c>
      <c r="D15" s="105">
        <v>7</v>
      </c>
      <c r="E15" s="105">
        <v>13</v>
      </c>
      <c r="F15" s="106">
        <v>685420</v>
      </c>
      <c r="G15" s="105">
        <v>0</v>
      </c>
      <c r="H15" s="106">
        <v>962442</v>
      </c>
      <c r="I15" s="105">
        <v>0</v>
      </c>
      <c r="J15" s="105">
        <v>0</v>
      </c>
      <c r="K15" s="105">
        <v>0</v>
      </c>
      <c r="L15" s="107">
        <v>89.0124</v>
      </c>
      <c r="M15" s="106">
        <v>18.7</v>
      </c>
      <c r="N15" s="108">
        <v>0</v>
      </c>
      <c r="O15" s="109">
        <v>5860</v>
      </c>
      <c r="P15" s="94">
        <f t="shared" si="0"/>
        <v>5860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5860</v>
      </c>
      <c r="W15" s="116">
        <f t="shared" si="10"/>
        <v>206943.9662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685420</v>
      </c>
      <c r="AF15" s="103"/>
      <c r="AG15" s="207"/>
      <c r="AH15" s="208"/>
      <c r="AI15" s="209">
        <f t="shared" si="4"/>
        <v>685420</v>
      </c>
      <c r="AJ15" s="210">
        <f t="shared" si="5"/>
        <v>685420</v>
      </c>
      <c r="AL15" s="203">
        <f t="shared" si="6"/>
        <v>0</v>
      </c>
      <c r="AM15" s="211">
        <f t="shared" si="6"/>
        <v>5860</v>
      </c>
      <c r="AN15" s="212">
        <f t="shared" si="7"/>
        <v>5860</v>
      </c>
      <c r="AO15" s="213">
        <f t="shared" si="8"/>
        <v>1</v>
      </c>
    </row>
    <row r="16" spans="1:41" x14ac:dyDescent="0.2">
      <c r="A16" s="103">
        <v>277</v>
      </c>
      <c r="B16" s="104">
        <v>0.375</v>
      </c>
      <c r="C16" s="105">
        <v>2013</v>
      </c>
      <c r="D16" s="105">
        <v>7</v>
      </c>
      <c r="E16" s="105">
        <v>14</v>
      </c>
      <c r="F16" s="106">
        <v>691280</v>
      </c>
      <c r="G16" s="105">
        <v>0</v>
      </c>
      <c r="H16" s="106">
        <v>963247</v>
      </c>
      <c r="I16" s="105">
        <v>0</v>
      </c>
      <c r="J16" s="105">
        <v>0</v>
      </c>
      <c r="K16" s="105">
        <v>0</v>
      </c>
      <c r="L16" s="107">
        <v>90.356499999999997</v>
      </c>
      <c r="M16" s="106">
        <v>18.7</v>
      </c>
      <c r="N16" s="108">
        <v>0</v>
      </c>
      <c r="O16" s="109">
        <v>6378</v>
      </c>
      <c r="P16" s="94">
        <f t="shared" si="0"/>
        <v>6378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6378</v>
      </c>
      <c r="W16" s="116">
        <f t="shared" si="10"/>
        <v>225236.96526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691280</v>
      </c>
      <c r="AF16" s="103"/>
      <c r="AG16" s="207"/>
      <c r="AH16" s="208"/>
      <c r="AI16" s="209">
        <f t="shared" si="4"/>
        <v>691280</v>
      </c>
      <c r="AJ16" s="210">
        <f t="shared" si="5"/>
        <v>691280</v>
      </c>
      <c r="AL16" s="203">
        <f t="shared" si="6"/>
        <v>0</v>
      </c>
      <c r="AM16" s="211">
        <f t="shared" si="6"/>
        <v>6378</v>
      </c>
      <c r="AN16" s="212">
        <f t="shared" si="7"/>
        <v>6378</v>
      </c>
      <c r="AO16" s="213">
        <f t="shared" si="8"/>
        <v>1</v>
      </c>
    </row>
    <row r="17" spans="1:41" x14ac:dyDescent="0.2">
      <c r="A17" s="103">
        <v>277</v>
      </c>
      <c r="B17" s="104">
        <v>0.375</v>
      </c>
      <c r="C17" s="105">
        <v>2013</v>
      </c>
      <c r="D17" s="105">
        <v>7</v>
      </c>
      <c r="E17" s="105">
        <v>15</v>
      </c>
      <c r="F17" s="106">
        <v>697658</v>
      </c>
      <c r="G17" s="105">
        <v>0</v>
      </c>
      <c r="H17" s="106">
        <v>964131</v>
      </c>
      <c r="I17" s="105">
        <v>0</v>
      </c>
      <c r="J17" s="105">
        <v>0</v>
      </c>
      <c r="K17" s="105">
        <v>0</v>
      </c>
      <c r="L17" s="107">
        <v>89.693600000000004</v>
      </c>
      <c r="M17" s="106">
        <v>18.8</v>
      </c>
      <c r="N17" s="108">
        <v>0</v>
      </c>
      <c r="O17" s="109">
        <v>10354</v>
      </c>
      <c r="P17" s="94">
        <f t="shared" si="0"/>
        <v>10354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10354</v>
      </c>
      <c r="W17" s="116">
        <f t="shared" si="10"/>
        <v>365648.09317999997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697658</v>
      </c>
      <c r="AF17" s="103"/>
      <c r="AG17" s="207"/>
      <c r="AH17" s="208"/>
      <c r="AI17" s="209">
        <f t="shared" si="4"/>
        <v>697658</v>
      </c>
      <c r="AJ17" s="210">
        <f t="shared" si="5"/>
        <v>697658</v>
      </c>
      <c r="AL17" s="203">
        <f t="shared" si="6"/>
        <v>0</v>
      </c>
      <c r="AM17" s="211">
        <f t="shared" si="6"/>
        <v>10354</v>
      </c>
      <c r="AN17" s="212">
        <f t="shared" si="7"/>
        <v>10354</v>
      </c>
      <c r="AO17" s="213">
        <f t="shared" si="8"/>
        <v>1</v>
      </c>
    </row>
    <row r="18" spans="1:41" x14ac:dyDescent="0.2">
      <c r="A18" s="103">
        <v>277</v>
      </c>
      <c r="B18" s="104">
        <v>0.375</v>
      </c>
      <c r="C18" s="105">
        <v>2013</v>
      </c>
      <c r="D18" s="105">
        <v>7</v>
      </c>
      <c r="E18" s="105">
        <v>16</v>
      </c>
      <c r="F18" s="106">
        <v>708012</v>
      </c>
      <c r="G18" s="105">
        <v>0</v>
      </c>
      <c r="H18" s="106">
        <v>965596</v>
      </c>
      <c r="I18" s="105">
        <v>0</v>
      </c>
      <c r="J18" s="105">
        <v>0</v>
      </c>
      <c r="K18" s="105">
        <v>0</v>
      </c>
      <c r="L18" s="107">
        <v>87.694599999999994</v>
      </c>
      <c r="M18" s="106">
        <v>18.899999999999999</v>
      </c>
      <c r="N18" s="108">
        <v>0</v>
      </c>
      <c r="O18" s="109">
        <v>10734</v>
      </c>
      <c r="P18" s="94">
        <f t="shared" si="0"/>
        <v>10734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10734</v>
      </c>
      <c r="W18" s="116">
        <f t="shared" si="10"/>
        <v>379067.66778000002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708012</v>
      </c>
      <c r="AF18" s="103"/>
      <c r="AG18" s="207"/>
      <c r="AH18" s="208"/>
      <c r="AI18" s="209">
        <f t="shared" si="4"/>
        <v>708012</v>
      </c>
      <c r="AJ18" s="210">
        <f t="shared" si="5"/>
        <v>708012</v>
      </c>
      <c r="AL18" s="203">
        <f t="shared" si="6"/>
        <v>0</v>
      </c>
      <c r="AM18" s="211">
        <f t="shared" si="6"/>
        <v>10734</v>
      </c>
      <c r="AN18" s="212">
        <f t="shared" si="7"/>
        <v>10734</v>
      </c>
      <c r="AO18" s="213">
        <f t="shared" si="8"/>
        <v>1</v>
      </c>
    </row>
    <row r="19" spans="1:41" x14ac:dyDescent="0.2">
      <c r="A19" s="103">
        <v>277</v>
      </c>
      <c r="B19" s="104">
        <v>0.375</v>
      </c>
      <c r="C19" s="105">
        <v>2013</v>
      </c>
      <c r="D19" s="105">
        <v>7</v>
      </c>
      <c r="E19" s="105">
        <v>17</v>
      </c>
      <c r="F19" s="106">
        <v>718746</v>
      </c>
      <c r="G19" s="105">
        <v>0</v>
      </c>
      <c r="H19" s="106">
        <v>967208</v>
      </c>
      <c r="I19" s="105">
        <v>0</v>
      </c>
      <c r="J19" s="105">
        <v>0</v>
      </c>
      <c r="K19" s="105">
        <v>0</v>
      </c>
      <c r="L19" s="107">
        <v>82.299000000000007</v>
      </c>
      <c r="M19" s="106">
        <v>19.8</v>
      </c>
      <c r="N19" s="108">
        <v>0</v>
      </c>
      <c r="O19" s="109">
        <v>10085</v>
      </c>
      <c r="P19" s="94">
        <f t="shared" si="0"/>
        <v>10085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10085</v>
      </c>
      <c r="W19" s="116">
        <f t="shared" si="10"/>
        <v>356148.44695000001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718746</v>
      </c>
      <c r="AF19" s="103"/>
      <c r="AG19" s="207"/>
      <c r="AH19" s="208"/>
      <c r="AI19" s="209">
        <f t="shared" si="4"/>
        <v>718746</v>
      </c>
      <c r="AJ19" s="210">
        <f t="shared" si="5"/>
        <v>718746</v>
      </c>
      <c r="AL19" s="203">
        <f t="shared" si="6"/>
        <v>0</v>
      </c>
      <c r="AM19" s="211">
        <f t="shared" si="6"/>
        <v>10085</v>
      </c>
      <c r="AN19" s="212">
        <f t="shared" si="7"/>
        <v>10085</v>
      </c>
      <c r="AO19" s="213">
        <f t="shared" si="8"/>
        <v>1</v>
      </c>
    </row>
    <row r="20" spans="1:41" x14ac:dyDescent="0.2">
      <c r="A20" s="103">
        <v>277</v>
      </c>
      <c r="B20" s="104">
        <v>0.375</v>
      </c>
      <c r="C20" s="105">
        <v>2013</v>
      </c>
      <c r="D20" s="105">
        <v>7</v>
      </c>
      <c r="E20" s="105">
        <v>18</v>
      </c>
      <c r="F20" s="106">
        <v>728831</v>
      </c>
      <c r="G20" s="105">
        <v>0</v>
      </c>
      <c r="H20" s="106">
        <v>968725</v>
      </c>
      <c r="I20" s="105">
        <v>0</v>
      </c>
      <c r="J20" s="105">
        <v>0</v>
      </c>
      <c r="K20" s="105">
        <v>0</v>
      </c>
      <c r="L20" s="107">
        <v>81.987499999999997</v>
      </c>
      <c r="M20" s="106">
        <v>18.8</v>
      </c>
      <c r="N20" s="108">
        <v>0</v>
      </c>
      <c r="O20" s="109">
        <v>9124</v>
      </c>
      <c r="P20" s="94">
        <f t="shared" si="0"/>
        <v>9124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9124</v>
      </c>
      <c r="W20" s="116">
        <f t="shared" si="10"/>
        <v>322211.04907999997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728831</v>
      </c>
      <c r="AF20" s="103"/>
      <c r="AG20" s="207"/>
      <c r="AH20" s="208"/>
      <c r="AI20" s="209">
        <f t="shared" si="4"/>
        <v>728831</v>
      </c>
      <c r="AJ20" s="210">
        <f t="shared" si="5"/>
        <v>728831</v>
      </c>
      <c r="AL20" s="203">
        <f t="shared" si="6"/>
        <v>0</v>
      </c>
      <c r="AM20" s="211">
        <f t="shared" si="6"/>
        <v>9124</v>
      </c>
      <c r="AN20" s="212">
        <f t="shared" si="7"/>
        <v>9124</v>
      </c>
      <c r="AO20" s="213">
        <f t="shared" si="8"/>
        <v>1</v>
      </c>
    </row>
    <row r="21" spans="1:41" x14ac:dyDescent="0.2">
      <c r="A21" s="103">
        <v>277</v>
      </c>
      <c r="B21" s="104">
        <v>0.375</v>
      </c>
      <c r="C21" s="105">
        <v>2013</v>
      </c>
      <c r="D21" s="105">
        <v>7</v>
      </c>
      <c r="E21" s="105">
        <v>19</v>
      </c>
      <c r="F21" s="106">
        <v>737955</v>
      </c>
      <c r="G21" s="105">
        <v>0</v>
      </c>
      <c r="H21" s="106">
        <v>970091</v>
      </c>
      <c r="I21" s="105">
        <v>0</v>
      </c>
      <c r="J21" s="105">
        <v>0</v>
      </c>
      <c r="K21" s="105">
        <v>0</v>
      </c>
      <c r="L21" s="107">
        <v>82.3994</v>
      </c>
      <c r="M21" s="106">
        <v>19.2</v>
      </c>
      <c r="N21" s="108">
        <v>0</v>
      </c>
      <c r="O21" s="109">
        <v>9451</v>
      </c>
      <c r="P21" s="94">
        <f t="shared" si="0"/>
        <v>9451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9451</v>
      </c>
      <c r="W21" s="116">
        <f t="shared" si="10"/>
        <v>333758.94617000001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737955</v>
      </c>
      <c r="AF21" s="103"/>
      <c r="AG21" s="207"/>
      <c r="AH21" s="208"/>
      <c r="AI21" s="209">
        <f t="shared" si="4"/>
        <v>737955</v>
      </c>
      <c r="AJ21" s="210">
        <f t="shared" si="5"/>
        <v>737955</v>
      </c>
      <c r="AL21" s="203">
        <f t="shared" si="6"/>
        <v>0</v>
      </c>
      <c r="AM21" s="211">
        <f t="shared" si="6"/>
        <v>9451</v>
      </c>
      <c r="AN21" s="212">
        <f t="shared" si="7"/>
        <v>9451</v>
      </c>
      <c r="AO21" s="213">
        <f t="shared" si="8"/>
        <v>1</v>
      </c>
    </row>
    <row r="22" spans="1:41" x14ac:dyDescent="0.2">
      <c r="A22" s="103">
        <v>277</v>
      </c>
      <c r="B22" s="104">
        <v>0.375</v>
      </c>
      <c r="C22" s="105">
        <v>2013</v>
      </c>
      <c r="D22" s="105">
        <v>7</v>
      </c>
      <c r="E22" s="105">
        <v>20</v>
      </c>
      <c r="F22" s="106">
        <v>747406</v>
      </c>
      <c r="G22" s="105">
        <v>0</v>
      </c>
      <c r="H22" s="106">
        <v>971503</v>
      </c>
      <c r="I22" s="105">
        <v>0</v>
      </c>
      <c r="J22" s="105">
        <v>0</v>
      </c>
      <c r="K22" s="105">
        <v>0</v>
      </c>
      <c r="L22" s="107">
        <v>82.590400000000002</v>
      </c>
      <c r="M22" s="106">
        <v>19.3</v>
      </c>
      <c r="N22" s="108">
        <v>0</v>
      </c>
      <c r="O22" s="109">
        <v>6269</v>
      </c>
      <c r="P22" s="94">
        <f t="shared" si="0"/>
        <v>6269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6269</v>
      </c>
      <c r="W22" s="116">
        <f t="shared" si="10"/>
        <v>221387.66623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747406</v>
      </c>
      <c r="AF22" s="103"/>
      <c r="AG22" s="207"/>
      <c r="AH22" s="208"/>
      <c r="AI22" s="209">
        <f t="shared" si="4"/>
        <v>747406</v>
      </c>
      <c r="AJ22" s="210">
        <f t="shared" si="5"/>
        <v>747406</v>
      </c>
      <c r="AL22" s="203">
        <f t="shared" si="6"/>
        <v>0</v>
      </c>
      <c r="AM22" s="211">
        <f t="shared" si="6"/>
        <v>6269</v>
      </c>
      <c r="AN22" s="212">
        <f t="shared" si="7"/>
        <v>6269</v>
      </c>
      <c r="AO22" s="213">
        <f t="shared" si="8"/>
        <v>1</v>
      </c>
    </row>
    <row r="23" spans="1:41" x14ac:dyDescent="0.2">
      <c r="A23" s="103">
        <v>277</v>
      </c>
      <c r="B23" s="104">
        <v>0.375</v>
      </c>
      <c r="C23" s="105">
        <v>2013</v>
      </c>
      <c r="D23" s="105">
        <v>7</v>
      </c>
      <c r="E23" s="105">
        <v>21</v>
      </c>
      <c r="F23" s="106">
        <v>753675</v>
      </c>
      <c r="G23" s="105">
        <v>0</v>
      </c>
      <c r="H23" s="106">
        <v>972422</v>
      </c>
      <c r="I23" s="105">
        <v>0</v>
      </c>
      <c r="J23" s="105">
        <v>0</v>
      </c>
      <c r="K23" s="105">
        <v>0</v>
      </c>
      <c r="L23" s="107">
        <v>84.698800000000006</v>
      </c>
      <c r="M23" s="106">
        <v>19.899999999999999</v>
      </c>
      <c r="N23" s="108">
        <v>0</v>
      </c>
      <c r="O23" s="109">
        <v>5614</v>
      </c>
      <c r="P23" s="94">
        <f t="shared" si="0"/>
        <v>5614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5614</v>
      </c>
      <c r="W23" s="116">
        <f t="shared" si="10"/>
        <v>198256.55737999998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753675</v>
      </c>
      <c r="AF23" s="103"/>
      <c r="AG23" s="207"/>
      <c r="AH23" s="208"/>
      <c r="AI23" s="209">
        <f t="shared" si="4"/>
        <v>753675</v>
      </c>
      <c r="AJ23" s="210">
        <f t="shared" si="5"/>
        <v>753675</v>
      </c>
      <c r="AL23" s="203">
        <f t="shared" si="6"/>
        <v>0</v>
      </c>
      <c r="AM23" s="211">
        <f t="shared" si="6"/>
        <v>5614</v>
      </c>
      <c r="AN23" s="212">
        <f t="shared" si="7"/>
        <v>5614</v>
      </c>
      <c r="AO23" s="213">
        <f t="shared" si="8"/>
        <v>1</v>
      </c>
    </row>
    <row r="24" spans="1:41" x14ac:dyDescent="0.2">
      <c r="A24" s="103">
        <v>277</v>
      </c>
      <c r="B24" s="104">
        <v>0.375</v>
      </c>
      <c r="C24" s="105">
        <v>2013</v>
      </c>
      <c r="D24" s="105">
        <v>7</v>
      </c>
      <c r="E24" s="105">
        <v>22</v>
      </c>
      <c r="F24" s="106">
        <v>759289</v>
      </c>
      <c r="G24" s="105">
        <v>0</v>
      </c>
      <c r="H24" s="106">
        <v>973246</v>
      </c>
      <c r="I24" s="105">
        <v>0</v>
      </c>
      <c r="J24" s="105">
        <v>0</v>
      </c>
      <c r="K24" s="105">
        <v>0</v>
      </c>
      <c r="L24" s="107">
        <v>84.360799999999998</v>
      </c>
      <c r="M24" s="106">
        <v>20</v>
      </c>
      <c r="N24" s="108">
        <v>0</v>
      </c>
      <c r="O24" s="109">
        <v>6158</v>
      </c>
      <c r="P24" s="94">
        <f t="shared" si="0"/>
        <v>6158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6158</v>
      </c>
      <c r="W24" s="116">
        <f t="shared" si="10"/>
        <v>217467.73785999999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759289</v>
      </c>
      <c r="AF24" s="103"/>
      <c r="AG24" s="207"/>
      <c r="AH24" s="208"/>
      <c r="AI24" s="209">
        <f t="shared" si="4"/>
        <v>759289</v>
      </c>
      <c r="AJ24" s="210">
        <f t="shared" si="5"/>
        <v>759289</v>
      </c>
      <c r="AL24" s="203">
        <f t="shared" si="6"/>
        <v>0</v>
      </c>
      <c r="AM24" s="211">
        <f t="shared" si="6"/>
        <v>6158</v>
      </c>
      <c r="AN24" s="212">
        <f t="shared" si="7"/>
        <v>6158</v>
      </c>
      <c r="AO24" s="213">
        <f t="shared" si="8"/>
        <v>1</v>
      </c>
    </row>
    <row r="25" spans="1:41" x14ac:dyDescent="0.2">
      <c r="A25" s="103">
        <v>277</v>
      </c>
      <c r="B25" s="104">
        <v>0.375</v>
      </c>
      <c r="C25" s="105">
        <v>2013</v>
      </c>
      <c r="D25" s="105">
        <v>7</v>
      </c>
      <c r="E25" s="105">
        <v>23</v>
      </c>
      <c r="F25" s="106">
        <v>765447</v>
      </c>
      <c r="G25" s="105">
        <v>0</v>
      </c>
      <c r="H25" s="106">
        <v>974160</v>
      </c>
      <c r="I25" s="105">
        <v>0</v>
      </c>
      <c r="J25" s="105">
        <v>0</v>
      </c>
      <c r="K25" s="105">
        <v>0</v>
      </c>
      <c r="L25" s="107">
        <v>83.393900000000002</v>
      </c>
      <c r="M25" s="106">
        <v>19.2</v>
      </c>
      <c r="N25" s="108">
        <v>0</v>
      </c>
      <c r="O25" s="109">
        <v>0</v>
      </c>
      <c r="P25" s="94">
        <f t="shared" si="0"/>
        <v>-765447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765447</v>
      </c>
      <c r="AF25" s="103"/>
      <c r="AG25" s="207"/>
      <c r="AH25" s="208"/>
      <c r="AI25" s="209">
        <f t="shared" si="4"/>
        <v>765447</v>
      </c>
      <c r="AJ25" s="210">
        <f t="shared" si="5"/>
        <v>765447</v>
      </c>
      <c r="AL25" s="203">
        <f t="shared" si="6"/>
        <v>0</v>
      </c>
      <c r="AM25" s="211">
        <f t="shared" si="6"/>
        <v>-765447</v>
      </c>
      <c r="AN25" s="212">
        <f t="shared" si="7"/>
        <v>-765447</v>
      </c>
      <c r="AO25" s="213">
        <f t="shared" si="8"/>
        <v>1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/>
      <c r="AG27" s="207"/>
      <c r="AH27" s="208"/>
      <c r="AI27" s="209">
        <f t="shared" si="4"/>
        <v>0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90.484200000000001</v>
      </c>
      <c r="M36" s="136">
        <f>MAX(M3:M34)</f>
        <v>20.6</v>
      </c>
      <c r="N36" s="134" t="s">
        <v>12</v>
      </c>
      <c r="O36" s="136">
        <f>SUM(O3:O33)</f>
        <v>184791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184791</v>
      </c>
      <c r="W36" s="140">
        <f>SUM(W3:W33)</f>
        <v>6525833.1839699997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0</v>
      </c>
      <c r="AJ36" s="223">
        <f>SUM(AJ3:AJ33)</f>
        <v>15553050</v>
      </c>
      <c r="AK36" s="224" t="s">
        <v>52</v>
      </c>
      <c r="AL36" s="225"/>
      <c r="AM36" s="225"/>
      <c r="AN36" s="223">
        <f>SUM(AN3:AN33)</f>
        <v>-580656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87.031191304347828</v>
      </c>
      <c r="M37" s="144">
        <f>AVERAGE(M3:M34)</f>
        <v>19.347826086956523</v>
      </c>
      <c r="N37" s="134" t="s">
        <v>48</v>
      </c>
      <c r="O37" s="145">
        <f>O36*35.31467</f>
        <v>6525833.1839699997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23</v>
      </c>
      <c r="AN37" s="228">
        <f>IFERROR(AN36/SUM(AM3:AM33),"")</f>
        <v>1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81.987499999999997</v>
      </c>
      <c r="M38" s="145">
        <f>MIN(M3:M34)</f>
        <v>18.3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95.734310434782614</v>
      </c>
      <c r="M44" s="152">
        <f>M37*(1+$L$43)</f>
        <v>21.282608695652176</v>
      </c>
    </row>
    <row r="45" spans="1:41" x14ac:dyDescent="0.2">
      <c r="K45" s="151" t="s">
        <v>62</v>
      </c>
      <c r="L45" s="152">
        <f>L37*(1-$L$43)</f>
        <v>78.328072173913043</v>
      </c>
      <c r="M45" s="152">
        <f>M37*(1-$L$43)</f>
        <v>17.413043478260871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911" priority="47" stopIfTrue="1" operator="lessThan">
      <formula>$L$45</formula>
    </cfRule>
    <cfRule type="cellIs" dxfId="910" priority="48" stopIfTrue="1" operator="greaterThan">
      <formula>$L$44</formula>
    </cfRule>
  </conditionalFormatting>
  <conditionalFormatting sqref="M3:M34">
    <cfRule type="cellIs" dxfId="909" priority="45" stopIfTrue="1" operator="lessThan">
      <formula>$M$45</formula>
    </cfRule>
    <cfRule type="cellIs" dxfId="908" priority="46" stopIfTrue="1" operator="greaterThan">
      <formula>$M$44</formula>
    </cfRule>
  </conditionalFormatting>
  <conditionalFormatting sqref="O3:O34">
    <cfRule type="cellIs" dxfId="907" priority="44" stopIfTrue="1" operator="lessThan">
      <formula>0</formula>
    </cfRule>
  </conditionalFormatting>
  <conditionalFormatting sqref="O3:O33">
    <cfRule type="cellIs" dxfId="906" priority="43" stopIfTrue="1" operator="lessThan">
      <formula>0</formula>
    </cfRule>
  </conditionalFormatting>
  <conditionalFormatting sqref="O3">
    <cfRule type="cellIs" dxfId="905" priority="42" stopIfTrue="1" operator="notEqual">
      <formula>$P$3</formula>
    </cfRule>
  </conditionalFormatting>
  <conditionalFormatting sqref="O4">
    <cfRule type="cellIs" dxfId="904" priority="41" stopIfTrue="1" operator="notEqual">
      <formula>P$4</formula>
    </cfRule>
  </conditionalFormatting>
  <conditionalFormatting sqref="O5">
    <cfRule type="cellIs" dxfId="903" priority="40" stopIfTrue="1" operator="notEqual">
      <formula>$P$5</formula>
    </cfRule>
  </conditionalFormatting>
  <conditionalFormatting sqref="O6">
    <cfRule type="cellIs" dxfId="902" priority="39" stopIfTrue="1" operator="notEqual">
      <formula>$P$6</formula>
    </cfRule>
  </conditionalFormatting>
  <conditionalFormatting sqref="O7">
    <cfRule type="cellIs" dxfId="901" priority="38" stopIfTrue="1" operator="notEqual">
      <formula>$P$7</formula>
    </cfRule>
  </conditionalFormatting>
  <conditionalFormatting sqref="O8">
    <cfRule type="cellIs" dxfId="900" priority="37" stopIfTrue="1" operator="notEqual">
      <formula>$P$8</formula>
    </cfRule>
  </conditionalFormatting>
  <conditionalFormatting sqref="O9">
    <cfRule type="cellIs" dxfId="899" priority="36" stopIfTrue="1" operator="notEqual">
      <formula>$P$9</formula>
    </cfRule>
  </conditionalFormatting>
  <conditionalFormatting sqref="O10">
    <cfRule type="cellIs" dxfId="898" priority="34" stopIfTrue="1" operator="notEqual">
      <formula>$P$10</formula>
    </cfRule>
    <cfRule type="cellIs" dxfId="897" priority="35" stopIfTrue="1" operator="greaterThan">
      <formula>$P$10</formula>
    </cfRule>
  </conditionalFormatting>
  <conditionalFormatting sqref="O11">
    <cfRule type="cellIs" dxfId="896" priority="32" stopIfTrue="1" operator="notEqual">
      <formula>$P$11</formula>
    </cfRule>
    <cfRule type="cellIs" dxfId="895" priority="33" stopIfTrue="1" operator="greaterThan">
      <formula>$P$11</formula>
    </cfRule>
  </conditionalFormatting>
  <conditionalFormatting sqref="O12">
    <cfRule type="cellIs" dxfId="894" priority="31" stopIfTrue="1" operator="notEqual">
      <formula>$P$12</formula>
    </cfRule>
  </conditionalFormatting>
  <conditionalFormatting sqref="O14">
    <cfRule type="cellIs" dxfId="893" priority="30" stopIfTrue="1" operator="notEqual">
      <formula>$P$14</formula>
    </cfRule>
  </conditionalFormatting>
  <conditionalFormatting sqref="O15">
    <cfRule type="cellIs" dxfId="892" priority="29" stopIfTrue="1" operator="notEqual">
      <formula>$P$15</formula>
    </cfRule>
  </conditionalFormatting>
  <conditionalFormatting sqref="O16">
    <cfRule type="cellIs" dxfId="891" priority="28" stopIfTrue="1" operator="notEqual">
      <formula>$P$16</formula>
    </cfRule>
  </conditionalFormatting>
  <conditionalFormatting sqref="O17">
    <cfRule type="cellIs" dxfId="890" priority="27" stopIfTrue="1" operator="notEqual">
      <formula>$P$17</formula>
    </cfRule>
  </conditionalFormatting>
  <conditionalFormatting sqref="O18">
    <cfRule type="cellIs" dxfId="889" priority="26" stopIfTrue="1" operator="notEqual">
      <formula>$P$18</formula>
    </cfRule>
  </conditionalFormatting>
  <conditionalFormatting sqref="O19">
    <cfRule type="cellIs" dxfId="888" priority="24" stopIfTrue="1" operator="notEqual">
      <formula>$P$19</formula>
    </cfRule>
    <cfRule type="cellIs" dxfId="887" priority="25" stopIfTrue="1" operator="greaterThan">
      <formula>$P$19</formula>
    </cfRule>
  </conditionalFormatting>
  <conditionalFormatting sqref="O20">
    <cfRule type="cellIs" dxfId="886" priority="22" stopIfTrue="1" operator="notEqual">
      <formula>$P$20</formula>
    </cfRule>
    <cfRule type="cellIs" dxfId="885" priority="23" stopIfTrue="1" operator="greaterThan">
      <formula>$P$20</formula>
    </cfRule>
  </conditionalFormatting>
  <conditionalFormatting sqref="O21">
    <cfRule type="cellIs" dxfId="884" priority="21" stopIfTrue="1" operator="notEqual">
      <formula>$P$21</formula>
    </cfRule>
  </conditionalFormatting>
  <conditionalFormatting sqref="O22">
    <cfRule type="cellIs" dxfId="883" priority="20" stopIfTrue="1" operator="notEqual">
      <formula>$P$22</formula>
    </cfRule>
  </conditionalFormatting>
  <conditionalFormatting sqref="O23">
    <cfRule type="cellIs" dxfId="882" priority="19" stopIfTrue="1" operator="notEqual">
      <formula>$P$23</formula>
    </cfRule>
  </conditionalFormatting>
  <conditionalFormatting sqref="O24">
    <cfRule type="cellIs" dxfId="881" priority="17" stopIfTrue="1" operator="notEqual">
      <formula>$P$24</formula>
    </cfRule>
    <cfRule type="cellIs" dxfId="880" priority="18" stopIfTrue="1" operator="greaterThan">
      <formula>$P$24</formula>
    </cfRule>
  </conditionalFormatting>
  <conditionalFormatting sqref="O25">
    <cfRule type="cellIs" dxfId="879" priority="15" stopIfTrue="1" operator="notEqual">
      <formula>$P$25</formula>
    </cfRule>
    <cfRule type="cellIs" dxfId="878" priority="16" stopIfTrue="1" operator="greaterThan">
      <formula>$P$25</formula>
    </cfRule>
  </conditionalFormatting>
  <conditionalFormatting sqref="O26">
    <cfRule type="cellIs" dxfId="877" priority="14" stopIfTrue="1" operator="notEqual">
      <formula>$P$26</formula>
    </cfRule>
  </conditionalFormatting>
  <conditionalFormatting sqref="O27">
    <cfRule type="cellIs" dxfId="876" priority="13" stopIfTrue="1" operator="notEqual">
      <formula>$P$27</formula>
    </cfRule>
  </conditionalFormatting>
  <conditionalFormatting sqref="O28">
    <cfRule type="cellIs" dxfId="875" priority="12" stopIfTrue="1" operator="notEqual">
      <formula>$P$28</formula>
    </cfRule>
  </conditionalFormatting>
  <conditionalFormatting sqref="O29">
    <cfRule type="cellIs" dxfId="874" priority="11" stopIfTrue="1" operator="notEqual">
      <formula>$P$29</formula>
    </cfRule>
  </conditionalFormatting>
  <conditionalFormatting sqref="O30">
    <cfRule type="cellIs" dxfId="873" priority="10" stopIfTrue="1" operator="notEqual">
      <formula>$P$30</formula>
    </cfRule>
  </conditionalFormatting>
  <conditionalFormatting sqref="O31">
    <cfRule type="cellIs" dxfId="872" priority="8" stopIfTrue="1" operator="notEqual">
      <formula>$P$31</formula>
    </cfRule>
    <cfRule type="cellIs" dxfId="871" priority="9" stopIfTrue="1" operator="greaterThan">
      <formula>$P$31</formula>
    </cfRule>
  </conditionalFormatting>
  <conditionalFormatting sqref="O32">
    <cfRule type="cellIs" dxfId="870" priority="6" stopIfTrue="1" operator="notEqual">
      <formula>$P$32</formula>
    </cfRule>
    <cfRule type="cellIs" dxfId="869" priority="7" stopIfTrue="1" operator="greaterThan">
      <formula>$P$32</formula>
    </cfRule>
  </conditionalFormatting>
  <conditionalFormatting sqref="O33">
    <cfRule type="cellIs" dxfId="868" priority="5" stopIfTrue="1" operator="notEqual">
      <formula>$P$33</formula>
    </cfRule>
  </conditionalFormatting>
  <conditionalFormatting sqref="O13">
    <cfRule type="cellIs" dxfId="867" priority="4" stopIfTrue="1" operator="notEqual">
      <formula>$P$13</formula>
    </cfRule>
  </conditionalFormatting>
  <conditionalFormatting sqref="AG3:AG34">
    <cfRule type="cellIs" dxfId="866" priority="3" stopIfTrue="1" operator="notEqual">
      <formula>E3</formula>
    </cfRule>
  </conditionalFormatting>
  <conditionalFormatting sqref="AH3:AH34">
    <cfRule type="cellIs" dxfId="865" priority="2" stopIfTrue="1" operator="notBetween">
      <formula>AI3+$AG$40</formula>
      <formula>AI3-$AG$40</formula>
    </cfRule>
  </conditionalFormatting>
  <conditionalFormatting sqref="AL3:AL33">
    <cfRule type="cellIs" dxfId="86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5" sqref="F25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320</v>
      </c>
      <c r="B3" s="88">
        <v>0.375</v>
      </c>
      <c r="C3" s="89">
        <v>2013</v>
      </c>
      <c r="D3" s="89">
        <v>7</v>
      </c>
      <c r="E3" s="89">
        <v>1</v>
      </c>
      <c r="F3" s="90">
        <v>783923</v>
      </c>
      <c r="G3" s="89">
        <v>0</v>
      </c>
      <c r="H3" s="90">
        <v>35135</v>
      </c>
      <c r="I3" s="89">
        <v>0</v>
      </c>
      <c r="J3" s="89">
        <v>0</v>
      </c>
      <c r="K3" s="89">
        <v>0</v>
      </c>
      <c r="L3" s="91">
        <v>315.89120000000003</v>
      </c>
      <c r="M3" s="90">
        <v>17.7</v>
      </c>
      <c r="N3" s="92">
        <v>0</v>
      </c>
      <c r="O3" s="93">
        <v>6847</v>
      </c>
      <c r="P3" s="94">
        <f>F4-F3</f>
        <v>6847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6847</v>
      </c>
      <c r="W3" s="99">
        <f>V3*35.31467</f>
        <v>241799.54548999999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783923</v>
      </c>
      <c r="AF3" s="87">
        <v>320</v>
      </c>
      <c r="AG3" s="92">
        <v>1</v>
      </c>
      <c r="AH3" s="200">
        <v>783495</v>
      </c>
      <c r="AI3" s="201">
        <f>IFERROR(AE3*1,0)</f>
        <v>783923</v>
      </c>
      <c r="AJ3" s="202">
        <f>(AI3-AH3)</f>
        <v>428</v>
      </c>
      <c r="AL3" s="203">
        <f>AH4-AH3</f>
        <v>-783495</v>
      </c>
      <c r="AM3" s="204">
        <f>AI4-AI3</f>
        <v>6847</v>
      </c>
      <c r="AN3" s="205">
        <f>(AM3-AL3)</f>
        <v>790342</v>
      </c>
      <c r="AO3" s="206">
        <f>IFERROR(AN3/AM3,"")</f>
        <v>115.42894698408062</v>
      </c>
    </row>
    <row r="4" spans="1:41" x14ac:dyDescent="0.2">
      <c r="A4" s="103">
        <v>320</v>
      </c>
      <c r="B4" s="104">
        <v>0.375</v>
      </c>
      <c r="C4" s="105">
        <v>2013</v>
      </c>
      <c r="D4" s="105">
        <v>7</v>
      </c>
      <c r="E4" s="105">
        <v>2</v>
      </c>
      <c r="F4" s="106">
        <v>790770</v>
      </c>
      <c r="G4" s="105">
        <v>0</v>
      </c>
      <c r="H4" s="106">
        <v>35439</v>
      </c>
      <c r="I4" s="105">
        <v>0</v>
      </c>
      <c r="J4" s="105">
        <v>0</v>
      </c>
      <c r="K4" s="105">
        <v>0</v>
      </c>
      <c r="L4" s="107">
        <v>307.71870000000001</v>
      </c>
      <c r="M4" s="106">
        <v>285.2</v>
      </c>
      <c r="N4" s="108">
        <v>0</v>
      </c>
      <c r="O4" s="109">
        <v>6863</v>
      </c>
      <c r="P4" s="94">
        <f t="shared" ref="P4:P33" si="0">F5-F4</f>
        <v>6863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6863</v>
      </c>
      <c r="W4" s="113">
        <f>V4*35.31467</f>
        <v>242364.58020999999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790770</v>
      </c>
      <c r="AF4" s="103"/>
      <c r="AG4" s="207"/>
      <c r="AH4" s="208"/>
      <c r="AI4" s="209">
        <f t="shared" ref="AI4:AI34" si="4">IFERROR(AE4*1,0)</f>
        <v>790770</v>
      </c>
      <c r="AJ4" s="210">
        <f t="shared" ref="AJ4:AJ34" si="5">(AI4-AH4)</f>
        <v>790770</v>
      </c>
      <c r="AL4" s="203">
        <f t="shared" ref="AL4:AM33" si="6">AH5-AH4</f>
        <v>0</v>
      </c>
      <c r="AM4" s="211">
        <f t="shared" si="6"/>
        <v>6863</v>
      </c>
      <c r="AN4" s="212">
        <f t="shared" ref="AN4:AN33" si="7">(AM4-AL4)</f>
        <v>6863</v>
      </c>
      <c r="AO4" s="213">
        <f t="shared" ref="AO4:AO33" si="8">IFERROR(AN4/AM4,"")</f>
        <v>1</v>
      </c>
    </row>
    <row r="5" spans="1:41" x14ac:dyDescent="0.2">
      <c r="A5" s="103">
        <v>320</v>
      </c>
      <c r="B5" s="104">
        <v>0.375</v>
      </c>
      <c r="C5" s="105">
        <v>2013</v>
      </c>
      <c r="D5" s="105">
        <v>7</v>
      </c>
      <c r="E5" s="105">
        <v>3</v>
      </c>
      <c r="F5" s="106">
        <v>797633</v>
      </c>
      <c r="G5" s="105">
        <v>0</v>
      </c>
      <c r="H5" s="106">
        <v>35746</v>
      </c>
      <c r="I5" s="105">
        <v>0</v>
      </c>
      <c r="J5" s="105">
        <v>0</v>
      </c>
      <c r="K5" s="105">
        <v>0</v>
      </c>
      <c r="L5" s="107">
        <v>306.65600000000001</v>
      </c>
      <c r="M5" s="106">
        <v>286.39999999999998</v>
      </c>
      <c r="N5" s="108">
        <v>0</v>
      </c>
      <c r="O5" s="109">
        <v>6663</v>
      </c>
      <c r="P5" s="94">
        <f t="shared" si="0"/>
        <v>6663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6663</v>
      </c>
      <c r="W5" s="113">
        <f t="shared" ref="W5:W33" si="10">V5*35.31467</f>
        <v>235301.64621000001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797633</v>
      </c>
      <c r="AF5" s="103"/>
      <c r="AG5" s="207"/>
      <c r="AH5" s="208"/>
      <c r="AI5" s="209">
        <f t="shared" si="4"/>
        <v>797633</v>
      </c>
      <c r="AJ5" s="210">
        <f t="shared" si="5"/>
        <v>797633</v>
      </c>
      <c r="AL5" s="203">
        <f t="shared" si="6"/>
        <v>0</v>
      </c>
      <c r="AM5" s="211">
        <f t="shared" si="6"/>
        <v>6663</v>
      </c>
      <c r="AN5" s="212">
        <f t="shared" si="7"/>
        <v>6663</v>
      </c>
      <c r="AO5" s="213">
        <f t="shared" si="8"/>
        <v>1</v>
      </c>
    </row>
    <row r="6" spans="1:41" x14ac:dyDescent="0.2">
      <c r="A6" s="103">
        <v>320</v>
      </c>
      <c r="B6" s="104">
        <v>0.375</v>
      </c>
      <c r="C6" s="105">
        <v>2013</v>
      </c>
      <c r="D6" s="105">
        <v>7</v>
      </c>
      <c r="E6" s="105">
        <v>4</v>
      </c>
      <c r="F6" s="106">
        <v>804296</v>
      </c>
      <c r="G6" s="105">
        <v>0</v>
      </c>
      <c r="H6" s="106">
        <v>36042</v>
      </c>
      <c r="I6" s="105">
        <v>0</v>
      </c>
      <c r="J6" s="105">
        <v>0</v>
      </c>
      <c r="K6" s="105">
        <v>0</v>
      </c>
      <c r="L6" s="107">
        <v>307.2518</v>
      </c>
      <c r="M6" s="106">
        <v>277.8</v>
      </c>
      <c r="N6" s="108">
        <v>0</v>
      </c>
      <c r="O6" s="109">
        <v>6700</v>
      </c>
      <c r="P6" s="94">
        <f t="shared" si="0"/>
        <v>6700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6700</v>
      </c>
      <c r="W6" s="113">
        <f t="shared" si="10"/>
        <v>236608.28899999999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804296</v>
      </c>
      <c r="AF6" s="103"/>
      <c r="AG6" s="207"/>
      <c r="AH6" s="208"/>
      <c r="AI6" s="209">
        <f t="shared" si="4"/>
        <v>804296</v>
      </c>
      <c r="AJ6" s="210">
        <f t="shared" si="5"/>
        <v>804296</v>
      </c>
      <c r="AL6" s="203">
        <f t="shared" si="6"/>
        <v>0</v>
      </c>
      <c r="AM6" s="211">
        <f t="shared" si="6"/>
        <v>6700</v>
      </c>
      <c r="AN6" s="212">
        <f t="shared" si="7"/>
        <v>6700</v>
      </c>
      <c r="AO6" s="213">
        <f t="shared" si="8"/>
        <v>1</v>
      </c>
    </row>
    <row r="7" spans="1:41" x14ac:dyDescent="0.2">
      <c r="A7" s="103">
        <v>320</v>
      </c>
      <c r="B7" s="104">
        <v>0.375</v>
      </c>
      <c r="C7" s="105">
        <v>2013</v>
      </c>
      <c r="D7" s="105">
        <v>7</v>
      </c>
      <c r="E7" s="105">
        <v>5</v>
      </c>
      <c r="F7" s="106">
        <v>810996</v>
      </c>
      <c r="G7" s="105">
        <v>0</v>
      </c>
      <c r="H7" s="106">
        <v>36342</v>
      </c>
      <c r="I7" s="105">
        <v>0</v>
      </c>
      <c r="J7" s="105">
        <v>0</v>
      </c>
      <c r="K7" s="105">
        <v>0</v>
      </c>
      <c r="L7" s="107">
        <v>305.53620000000001</v>
      </c>
      <c r="M7" s="106">
        <v>279.39999999999998</v>
      </c>
      <c r="N7" s="108">
        <v>0</v>
      </c>
      <c r="O7" s="109">
        <v>6811</v>
      </c>
      <c r="P7" s="94">
        <f t="shared" si="0"/>
        <v>6811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6811</v>
      </c>
      <c r="W7" s="113">
        <f t="shared" si="10"/>
        <v>240528.21737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810996</v>
      </c>
      <c r="AF7" s="103"/>
      <c r="AG7" s="207"/>
      <c r="AH7" s="208"/>
      <c r="AI7" s="209">
        <f t="shared" si="4"/>
        <v>810996</v>
      </c>
      <c r="AJ7" s="210">
        <f t="shared" si="5"/>
        <v>810996</v>
      </c>
      <c r="AL7" s="203">
        <f t="shared" si="6"/>
        <v>0</v>
      </c>
      <c r="AM7" s="211">
        <f t="shared" si="6"/>
        <v>6811</v>
      </c>
      <c r="AN7" s="212">
        <f t="shared" si="7"/>
        <v>6811</v>
      </c>
      <c r="AO7" s="213">
        <f t="shared" si="8"/>
        <v>1</v>
      </c>
    </row>
    <row r="8" spans="1:41" x14ac:dyDescent="0.2">
      <c r="A8" s="103">
        <v>320</v>
      </c>
      <c r="B8" s="104">
        <v>0.375</v>
      </c>
      <c r="C8" s="105">
        <v>2013</v>
      </c>
      <c r="D8" s="105">
        <v>7</v>
      </c>
      <c r="E8" s="105">
        <v>6</v>
      </c>
      <c r="F8" s="106">
        <v>817807</v>
      </c>
      <c r="G8" s="105">
        <v>0</v>
      </c>
      <c r="H8" s="106">
        <v>36645</v>
      </c>
      <c r="I8" s="105">
        <v>0</v>
      </c>
      <c r="J8" s="105">
        <v>0</v>
      </c>
      <c r="K8" s="105">
        <v>0</v>
      </c>
      <c r="L8" s="107">
        <v>306.28539999999998</v>
      </c>
      <c r="M8" s="106">
        <v>283.89999999999998</v>
      </c>
      <c r="N8" s="108">
        <v>0</v>
      </c>
      <c r="O8" s="109">
        <v>424</v>
      </c>
      <c r="P8" s="94">
        <f t="shared" si="0"/>
        <v>424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424</v>
      </c>
      <c r="W8" s="113">
        <f t="shared" si="10"/>
        <v>14973.42008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817807</v>
      </c>
      <c r="AF8" s="103"/>
      <c r="AG8" s="207"/>
      <c r="AH8" s="208"/>
      <c r="AI8" s="209">
        <f t="shared" si="4"/>
        <v>817807</v>
      </c>
      <c r="AJ8" s="210">
        <f t="shared" si="5"/>
        <v>817807</v>
      </c>
      <c r="AL8" s="203">
        <f t="shared" si="6"/>
        <v>0</v>
      </c>
      <c r="AM8" s="211">
        <f t="shared" si="6"/>
        <v>424</v>
      </c>
      <c r="AN8" s="212">
        <f t="shared" si="7"/>
        <v>424</v>
      </c>
      <c r="AO8" s="213">
        <f t="shared" si="8"/>
        <v>1</v>
      </c>
    </row>
    <row r="9" spans="1:41" x14ac:dyDescent="0.2">
      <c r="A9" s="103">
        <v>320</v>
      </c>
      <c r="B9" s="104">
        <v>0.375</v>
      </c>
      <c r="C9" s="105">
        <v>2013</v>
      </c>
      <c r="D9" s="105">
        <v>7</v>
      </c>
      <c r="E9" s="105">
        <v>7</v>
      </c>
      <c r="F9" s="106">
        <v>818231</v>
      </c>
      <c r="G9" s="105">
        <v>0</v>
      </c>
      <c r="H9" s="106">
        <v>36663</v>
      </c>
      <c r="I9" s="105">
        <v>0</v>
      </c>
      <c r="J9" s="105">
        <v>0</v>
      </c>
      <c r="K9" s="105">
        <v>0</v>
      </c>
      <c r="L9" s="107">
        <v>315.14909999999998</v>
      </c>
      <c r="M9" s="106">
        <v>18.2</v>
      </c>
      <c r="N9" s="108">
        <v>0</v>
      </c>
      <c r="O9" s="109">
        <v>661</v>
      </c>
      <c r="P9" s="94">
        <f t="shared" si="0"/>
        <v>661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661</v>
      </c>
      <c r="W9" s="113">
        <f t="shared" si="10"/>
        <v>23342.996869999999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818231</v>
      </c>
      <c r="AF9" s="103"/>
      <c r="AG9" s="207"/>
      <c r="AH9" s="208"/>
      <c r="AI9" s="209">
        <f t="shared" si="4"/>
        <v>818231</v>
      </c>
      <c r="AJ9" s="210">
        <f t="shared" si="5"/>
        <v>818231</v>
      </c>
      <c r="AL9" s="203">
        <f t="shared" si="6"/>
        <v>818230</v>
      </c>
      <c r="AM9" s="211">
        <f t="shared" si="6"/>
        <v>661</v>
      </c>
      <c r="AN9" s="212">
        <f t="shared" si="7"/>
        <v>-817569</v>
      </c>
      <c r="AO9" s="213">
        <f t="shared" si="8"/>
        <v>-1236.8668683812405</v>
      </c>
    </row>
    <row r="10" spans="1:41" x14ac:dyDescent="0.2">
      <c r="A10" s="103">
        <v>320</v>
      </c>
      <c r="B10" s="104">
        <v>0.375</v>
      </c>
      <c r="C10" s="105">
        <v>2013</v>
      </c>
      <c r="D10" s="105">
        <v>7</v>
      </c>
      <c r="E10" s="105">
        <v>8</v>
      </c>
      <c r="F10" s="106">
        <v>818892</v>
      </c>
      <c r="G10" s="105">
        <v>0</v>
      </c>
      <c r="H10" s="106">
        <v>36692</v>
      </c>
      <c r="I10" s="105">
        <v>0</v>
      </c>
      <c r="J10" s="105">
        <v>0</v>
      </c>
      <c r="K10" s="105">
        <v>0</v>
      </c>
      <c r="L10" s="107">
        <v>315.21910000000003</v>
      </c>
      <c r="M10" s="106">
        <v>27.1</v>
      </c>
      <c r="N10" s="108">
        <v>0</v>
      </c>
      <c r="O10" s="109">
        <v>7292</v>
      </c>
      <c r="P10" s="94">
        <f t="shared" si="0"/>
        <v>7292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7292</v>
      </c>
      <c r="W10" s="113">
        <f t="shared" si="10"/>
        <v>257514.57363999999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818892</v>
      </c>
      <c r="AF10" s="103">
        <v>320</v>
      </c>
      <c r="AG10" s="207">
        <v>8</v>
      </c>
      <c r="AH10" s="208">
        <v>818230</v>
      </c>
      <c r="AI10" s="209">
        <f t="shared" si="4"/>
        <v>818892</v>
      </c>
      <c r="AJ10" s="210">
        <f t="shared" si="5"/>
        <v>662</v>
      </c>
      <c r="AL10" s="203">
        <f t="shared" si="6"/>
        <v>1750</v>
      </c>
      <c r="AM10" s="211">
        <f t="shared" si="6"/>
        <v>7292</v>
      </c>
      <c r="AN10" s="212">
        <f t="shared" si="7"/>
        <v>5542</v>
      </c>
      <c r="AO10" s="213">
        <f t="shared" si="8"/>
        <v>0.76001097092704328</v>
      </c>
    </row>
    <row r="11" spans="1:41" x14ac:dyDescent="0.2">
      <c r="A11" s="103">
        <v>320</v>
      </c>
      <c r="B11" s="104">
        <v>0.375</v>
      </c>
      <c r="C11" s="105">
        <v>2013</v>
      </c>
      <c r="D11" s="105">
        <v>7</v>
      </c>
      <c r="E11" s="105">
        <v>9</v>
      </c>
      <c r="F11" s="106">
        <v>826184</v>
      </c>
      <c r="G11" s="105">
        <v>0</v>
      </c>
      <c r="H11" s="106">
        <v>37019</v>
      </c>
      <c r="I11" s="105">
        <v>0</v>
      </c>
      <c r="J11" s="105">
        <v>0</v>
      </c>
      <c r="K11" s="105">
        <v>0</v>
      </c>
      <c r="L11" s="107">
        <v>304.39049999999997</v>
      </c>
      <c r="M11" s="106">
        <v>303.89999999999998</v>
      </c>
      <c r="N11" s="108">
        <v>0</v>
      </c>
      <c r="O11" s="109">
        <v>6907</v>
      </c>
      <c r="P11" s="94">
        <f t="shared" si="0"/>
        <v>6907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6907</v>
      </c>
      <c r="W11" s="116">
        <f t="shared" si="10"/>
        <v>243918.42569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826184</v>
      </c>
      <c r="AF11" s="103">
        <v>320</v>
      </c>
      <c r="AG11" s="207">
        <v>9</v>
      </c>
      <c r="AH11" s="208">
        <v>819980</v>
      </c>
      <c r="AI11" s="209">
        <f t="shared" si="4"/>
        <v>826184</v>
      </c>
      <c r="AJ11" s="210">
        <f t="shared" si="5"/>
        <v>6204</v>
      </c>
      <c r="AL11" s="203">
        <f t="shared" si="6"/>
        <v>7002</v>
      </c>
      <c r="AM11" s="211">
        <f t="shared" si="6"/>
        <v>6907</v>
      </c>
      <c r="AN11" s="212">
        <f t="shared" si="7"/>
        <v>-95</v>
      </c>
      <c r="AO11" s="213">
        <f t="shared" si="8"/>
        <v>-1.3754162443897495E-2</v>
      </c>
    </row>
    <row r="12" spans="1:41" x14ac:dyDescent="0.2">
      <c r="A12" s="103">
        <v>320</v>
      </c>
      <c r="B12" s="104">
        <v>0.375</v>
      </c>
      <c r="C12" s="105">
        <v>2013</v>
      </c>
      <c r="D12" s="105">
        <v>7</v>
      </c>
      <c r="E12" s="105">
        <v>10</v>
      </c>
      <c r="F12" s="106">
        <v>833091</v>
      </c>
      <c r="G12" s="105">
        <v>0</v>
      </c>
      <c r="H12" s="106">
        <v>37328</v>
      </c>
      <c r="I12" s="105">
        <v>0</v>
      </c>
      <c r="J12" s="105">
        <v>0</v>
      </c>
      <c r="K12" s="105">
        <v>0</v>
      </c>
      <c r="L12" s="107">
        <v>304.90469999999999</v>
      </c>
      <c r="M12" s="106">
        <v>288</v>
      </c>
      <c r="N12" s="108">
        <v>0</v>
      </c>
      <c r="O12" s="109">
        <v>6512</v>
      </c>
      <c r="P12" s="94">
        <f t="shared" si="0"/>
        <v>6512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6512</v>
      </c>
      <c r="W12" s="116">
        <f t="shared" si="10"/>
        <v>229969.13104000001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833091</v>
      </c>
      <c r="AF12" s="103">
        <v>320</v>
      </c>
      <c r="AG12" s="207">
        <v>10</v>
      </c>
      <c r="AH12" s="208">
        <v>826982</v>
      </c>
      <c r="AI12" s="209">
        <f t="shared" si="4"/>
        <v>833091</v>
      </c>
      <c r="AJ12" s="210">
        <f t="shared" si="5"/>
        <v>6109</v>
      </c>
      <c r="AL12" s="203">
        <f t="shared" si="6"/>
        <v>6896</v>
      </c>
      <c r="AM12" s="211">
        <f t="shared" si="6"/>
        <v>6512</v>
      </c>
      <c r="AN12" s="212">
        <f t="shared" si="7"/>
        <v>-384</v>
      </c>
      <c r="AO12" s="213">
        <f t="shared" si="8"/>
        <v>-5.896805896805897E-2</v>
      </c>
    </row>
    <row r="13" spans="1:41" x14ac:dyDescent="0.2">
      <c r="A13" s="103">
        <v>320</v>
      </c>
      <c r="B13" s="104">
        <v>0.375</v>
      </c>
      <c r="C13" s="105">
        <v>2013</v>
      </c>
      <c r="D13" s="105">
        <v>7</v>
      </c>
      <c r="E13" s="105">
        <v>11</v>
      </c>
      <c r="F13" s="106">
        <v>839603</v>
      </c>
      <c r="G13" s="105">
        <v>0</v>
      </c>
      <c r="H13" s="106">
        <v>37618</v>
      </c>
      <c r="I13" s="105">
        <v>0</v>
      </c>
      <c r="J13" s="105">
        <v>0</v>
      </c>
      <c r="K13" s="105">
        <v>0</v>
      </c>
      <c r="L13" s="107">
        <v>306.22280000000001</v>
      </c>
      <c r="M13" s="106">
        <v>271.39999999999998</v>
      </c>
      <c r="N13" s="108">
        <v>0</v>
      </c>
      <c r="O13" s="109">
        <v>6459</v>
      </c>
      <c r="P13" s="94">
        <f t="shared" si="0"/>
        <v>6459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6459</v>
      </c>
      <c r="W13" s="116">
        <f t="shared" si="10"/>
        <v>228097.45353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839603</v>
      </c>
      <c r="AF13" s="103">
        <v>320</v>
      </c>
      <c r="AG13" s="207">
        <v>11</v>
      </c>
      <c r="AH13" s="208">
        <v>833878</v>
      </c>
      <c r="AI13" s="209">
        <f t="shared" si="4"/>
        <v>839603</v>
      </c>
      <c r="AJ13" s="210">
        <f t="shared" si="5"/>
        <v>5725</v>
      </c>
      <c r="AL13" s="203">
        <f t="shared" si="6"/>
        <v>6559</v>
      </c>
      <c r="AM13" s="211">
        <f t="shared" si="6"/>
        <v>6459</v>
      </c>
      <c r="AN13" s="212">
        <f t="shared" si="7"/>
        <v>-100</v>
      </c>
      <c r="AO13" s="213">
        <f t="shared" si="8"/>
        <v>-1.5482272797646695E-2</v>
      </c>
    </row>
    <row r="14" spans="1:41" x14ac:dyDescent="0.2">
      <c r="A14" s="103">
        <v>320</v>
      </c>
      <c r="B14" s="104">
        <v>0.375</v>
      </c>
      <c r="C14" s="105">
        <v>2013</v>
      </c>
      <c r="D14" s="105">
        <v>7</v>
      </c>
      <c r="E14" s="105">
        <v>12</v>
      </c>
      <c r="F14" s="106">
        <v>846062</v>
      </c>
      <c r="G14" s="105">
        <v>0</v>
      </c>
      <c r="H14" s="106">
        <v>37906</v>
      </c>
      <c r="I14" s="105">
        <v>0</v>
      </c>
      <c r="J14" s="105">
        <v>0</v>
      </c>
      <c r="K14" s="105">
        <v>0</v>
      </c>
      <c r="L14" s="107">
        <v>305.33769999999998</v>
      </c>
      <c r="M14" s="106">
        <v>269.3</v>
      </c>
      <c r="N14" s="108">
        <v>0</v>
      </c>
      <c r="O14" s="109">
        <v>3710</v>
      </c>
      <c r="P14" s="94">
        <f t="shared" si="0"/>
        <v>3710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3710</v>
      </c>
      <c r="W14" s="116">
        <f t="shared" si="10"/>
        <v>131017.42569999999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846062</v>
      </c>
      <c r="AF14" s="103">
        <v>320</v>
      </c>
      <c r="AG14" s="207">
        <v>12</v>
      </c>
      <c r="AH14" s="208">
        <v>840437</v>
      </c>
      <c r="AI14" s="209">
        <f t="shared" si="4"/>
        <v>846062</v>
      </c>
      <c r="AJ14" s="210">
        <f t="shared" si="5"/>
        <v>5625</v>
      </c>
      <c r="AL14" s="203">
        <f t="shared" si="6"/>
        <v>6394</v>
      </c>
      <c r="AM14" s="211">
        <f t="shared" si="6"/>
        <v>3710</v>
      </c>
      <c r="AN14" s="212">
        <f t="shared" si="7"/>
        <v>-2684</v>
      </c>
      <c r="AO14" s="213">
        <f t="shared" si="8"/>
        <v>-0.72345013477088949</v>
      </c>
    </row>
    <row r="15" spans="1:41" x14ac:dyDescent="0.2">
      <c r="A15" s="103">
        <v>320</v>
      </c>
      <c r="B15" s="104">
        <v>0.375</v>
      </c>
      <c r="C15" s="105">
        <v>2013</v>
      </c>
      <c r="D15" s="105">
        <v>7</v>
      </c>
      <c r="E15" s="105">
        <v>13</v>
      </c>
      <c r="F15" s="106">
        <v>849772</v>
      </c>
      <c r="G15" s="105">
        <v>0</v>
      </c>
      <c r="H15" s="106">
        <v>38071</v>
      </c>
      <c r="I15" s="105">
        <v>0</v>
      </c>
      <c r="J15" s="105">
        <v>0</v>
      </c>
      <c r="K15" s="105">
        <v>0</v>
      </c>
      <c r="L15" s="107">
        <v>307.42059999999998</v>
      </c>
      <c r="M15" s="106">
        <v>154.80000000000001</v>
      </c>
      <c r="N15" s="108">
        <v>0</v>
      </c>
      <c r="O15" s="109">
        <v>271</v>
      </c>
      <c r="P15" s="94">
        <f t="shared" si="0"/>
        <v>271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271</v>
      </c>
      <c r="W15" s="116">
        <f t="shared" si="10"/>
        <v>9570.2755699999998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849772</v>
      </c>
      <c r="AF15" s="103">
        <v>320</v>
      </c>
      <c r="AG15" s="207">
        <v>13</v>
      </c>
      <c r="AH15" s="208">
        <v>846831</v>
      </c>
      <c r="AI15" s="209">
        <f t="shared" si="4"/>
        <v>849772</v>
      </c>
      <c r="AJ15" s="210">
        <f t="shared" si="5"/>
        <v>2941</v>
      </c>
      <c r="AL15" s="203">
        <f t="shared" si="6"/>
        <v>3094</v>
      </c>
      <c r="AM15" s="211">
        <f t="shared" si="6"/>
        <v>271</v>
      </c>
      <c r="AN15" s="212">
        <f t="shared" si="7"/>
        <v>-2823</v>
      </c>
      <c r="AO15" s="213">
        <f t="shared" si="8"/>
        <v>-10.416974169741698</v>
      </c>
    </row>
    <row r="16" spans="1:41" x14ac:dyDescent="0.2">
      <c r="A16" s="103">
        <v>320</v>
      </c>
      <c r="B16" s="104">
        <v>0.375</v>
      </c>
      <c r="C16" s="105">
        <v>2013</v>
      </c>
      <c r="D16" s="105">
        <v>7</v>
      </c>
      <c r="E16" s="105">
        <v>14</v>
      </c>
      <c r="F16" s="106">
        <v>850043</v>
      </c>
      <c r="G16" s="105">
        <v>0</v>
      </c>
      <c r="H16" s="106">
        <v>38083</v>
      </c>
      <c r="I16" s="105">
        <v>0</v>
      </c>
      <c r="J16" s="105">
        <v>0</v>
      </c>
      <c r="K16" s="105">
        <v>0</v>
      </c>
      <c r="L16" s="107">
        <v>313.69310000000002</v>
      </c>
      <c r="M16" s="106">
        <v>11.6</v>
      </c>
      <c r="N16" s="108">
        <v>0</v>
      </c>
      <c r="O16" s="109">
        <v>202</v>
      </c>
      <c r="P16" s="94">
        <f t="shared" si="0"/>
        <v>202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202</v>
      </c>
      <c r="W16" s="116">
        <f t="shared" si="10"/>
        <v>7133.5633399999997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850043</v>
      </c>
      <c r="AF16" s="103">
        <v>320</v>
      </c>
      <c r="AG16" s="207">
        <v>14</v>
      </c>
      <c r="AH16" s="208">
        <v>849925</v>
      </c>
      <c r="AI16" s="209">
        <f t="shared" si="4"/>
        <v>850043</v>
      </c>
      <c r="AJ16" s="210">
        <f t="shared" si="5"/>
        <v>118</v>
      </c>
      <c r="AL16" s="203">
        <f t="shared" si="6"/>
        <v>118</v>
      </c>
      <c r="AM16" s="211">
        <f t="shared" si="6"/>
        <v>202</v>
      </c>
      <c r="AN16" s="212">
        <f t="shared" si="7"/>
        <v>84</v>
      </c>
      <c r="AO16" s="213">
        <f t="shared" si="8"/>
        <v>0.41584158415841582</v>
      </c>
    </row>
    <row r="17" spans="1:41" x14ac:dyDescent="0.2">
      <c r="A17" s="103">
        <v>320</v>
      </c>
      <c r="B17" s="104">
        <v>0.375</v>
      </c>
      <c r="C17" s="105">
        <v>2013</v>
      </c>
      <c r="D17" s="105">
        <v>7</v>
      </c>
      <c r="E17" s="105">
        <v>15</v>
      </c>
      <c r="F17" s="106">
        <v>850245</v>
      </c>
      <c r="G17" s="105">
        <v>0</v>
      </c>
      <c r="H17" s="106">
        <v>38092</v>
      </c>
      <c r="I17" s="105">
        <v>0</v>
      </c>
      <c r="J17" s="105">
        <v>0</v>
      </c>
      <c r="K17" s="105">
        <v>0</v>
      </c>
      <c r="L17" s="107">
        <v>315.44900000000001</v>
      </c>
      <c r="M17" s="106">
        <v>8.1999999999999993</v>
      </c>
      <c r="N17" s="108">
        <v>0</v>
      </c>
      <c r="O17" s="109">
        <v>6991</v>
      </c>
      <c r="P17" s="94">
        <f t="shared" si="0"/>
        <v>6991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6991</v>
      </c>
      <c r="W17" s="116">
        <f t="shared" si="10"/>
        <v>246884.85796999998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850245</v>
      </c>
      <c r="AF17" s="103">
        <v>320</v>
      </c>
      <c r="AG17" s="207">
        <v>15</v>
      </c>
      <c r="AH17" s="208">
        <v>850043</v>
      </c>
      <c r="AI17" s="209">
        <f t="shared" si="4"/>
        <v>850245</v>
      </c>
      <c r="AJ17" s="210">
        <f t="shared" si="5"/>
        <v>202</v>
      </c>
      <c r="AL17" s="203">
        <f t="shared" si="6"/>
        <v>1049</v>
      </c>
      <c r="AM17" s="211">
        <f t="shared" si="6"/>
        <v>6991</v>
      </c>
      <c r="AN17" s="212">
        <f t="shared" si="7"/>
        <v>5942</v>
      </c>
      <c r="AO17" s="213">
        <f t="shared" si="8"/>
        <v>0.84994993563152621</v>
      </c>
    </row>
    <row r="18" spans="1:41" x14ac:dyDescent="0.2">
      <c r="A18" s="103">
        <v>320</v>
      </c>
      <c r="B18" s="104">
        <v>0.375</v>
      </c>
      <c r="C18" s="105">
        <v>2013</v>
      </c>
      <c r="D18" s="105">
        <v>7</v>
      </c>
      <c r="E18" s="105">
        <v>16</v>
      </c>
      <c r="F18" s="106">
        <v>857236</v>
      </c>
      <c r="G18" s="105">
        <v>0</v>
      </c>
      <c r="H18" s="106">
        <v>38404</v>
      </c>
      <c r="I18" s="105">
        <v>0</v>
      </c>
      <c r="J18" s="105">
        <v>0</v>
      </c>
      <c r="K18" s="105">
        <v>0</v>
      </c>
      <c r="L18" s="107">
        <v>305.07029999999997</v>
      </c>
      <c r="M18" s="106">
        <v>291.3</v>
      </c>
      <c r="N18" s="108">
        <v>0</v>
      </c>
      <c r="O18" s="109">
        <v>6997</v>
      </c>
      <c r="P18" s="94">
        <f t="shared" si="0"/>
        <v>6997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6997</v>
      </c>
      <c r="W18" s="116">
        <f t="shared" si="10"/>
        <v>247096.74599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857236</v>
      </c>
      <c r="AF18" s="103">
        <v>320</v>
      </c>
      <c r="AG18" s="207">
        <v>16</v>
      </c>
      <c r="AH18" s="208">
        <v>851092</v>
      </c>
      <c r="AI18" s="209">
        <f t="shared" si="4"/>
        <v>857236</v>
      </c>
      <c r="AJ18" s="210">
        <f t="shared" si="5"/>
        <v>6144</v>
      </c>
      <c r="AL18" s="203">
        <f t="shared" si="6"/>
        <v>6980</v>
      </c>
      <c r="AM18" s="211">
        <f t="shared" si="6"/>
        <v>6997</v>
      </c>
      <c r="AN18" s="212">
        <f t="shared" si="7"/>
        <v>17</v>
      </c>
      <c r="AO18" s="213">
        <f t="shared" si="8"/>
        <v>2.4296126911533514E-3</v>
      </c>
    </row>
    <row r="19" spans="1:41" x14ac:dyDescent="0.2">
      <c r="A19" s="103">
        <v>320</v>
      </c>
      <c r="B19" s="104">
        <v>0.375</v>
      </c>
      <c r="C19" s="105">
        <v>2013</v>
      </c>
      <c r="D19" s="105">
        <v>7</v>
      </c>
      <c r="E19" s="105">
        <v>17</v>
      </c>
      <c r="F19" s="106">
        <v>864233</v>
      </c>
      <c r="G19" s="105">
        <v>0</v>
      </c>
      <c r="H19" s="106">
        <v>38718</v>
      </c>
      <c r="I19" s="105">
        <v>0</v>
      </c>
      <c r="J19" s="105">
        <v>0</v>
      </c>
      <c r="K19" s="105">
        <v>0</v>
      </c>
      <c r="L19" s="107">
        <v>304.791</v>
      </c>
      <c r="M19" s="106">
        <v>291.60000000000002</v>
      </c>
      <c r="N19" s="108">
        <v>0</v>
      </c>
      <c r="O19" s="109">
        <v>7151</v>
      </c>
      <c r="P19" s="94">
        <f t="shared" si="0"/>
        <v>7151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7151</v>
      </c>
      <c r="W19" s="116">
        <f t="shared" si="10"/>
        <v>252535.20517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864233</v>
      </c>
      <c r="AF19" s="103">
        <v>320</v>
      </c>
      <c r="AG19" s="207">
        <v>17</v>
      </c>
      <c r="AH19" s="208">
        <v>858072</v>
      </c>
      <c r="AI19" s="209">
        <f t="shared" si="4"/>
        <v>864233</v>
      </c>
      <c r="AJ19" s="210">
        <f t="shared" si="5"/>
        <v>6161</v>
      </c>
      <c r="AL19" s="203">
        <f t="shared" si="6"/>
        <v>7043</v>
      </c>
      <c r="AM19" s="211">
        <f t="shared" si="6"/>
        <v>7151</v>
      </c>
      <c r="AN19" s="212">
        <f t="shared" si="7"/>
        <v>108</v>
      </c>
      <c r="AO19" s="213">
        <f t="shared" si="8"/>
        <v>1.5102782827576563E-2</v>
      </c>
    </row>
    <row r="20" spans="1:41" x14ac:dyDescent="0.2">
      <c r="A20" s="103">
        <v>320</v>
      </c>
      <c r="B20" s="104">
        <v>0.375</v>
      </c>
      <c r="C20" s="105">
        <v>2013</v>
      </c>
      <c r="D20" s="105">
        <v>7</v>
      </c>
      <c r="E20" s="105">
        <v>18</v>
      </c>
      <c r="F20" s="106">
        <v>871384</v>
      </c>
      <c r="G20" s="105">
        <v>0</v>
      </c>
      <c r="H20" s="106">
        <v>39037</v>
      </c>
      <c r="I20" s="105">
        <v>0</v>
      </c>
      <c r="J20" s="105">
        <v>0</v>
      </c>
      <c r="K20" s="105">
        <v>0</v>
      </c>
      <c r="L20" s="107">
        <v>305.5847</v>
      </c>
      <c r="M20" s="106">
        <v>298.10000000000002</v>
      </c>
      <c r="N20" s="108">
        <v>0</v>
      </c>
      <c r="O20" s="109">
        <v>6846</v>
      </c>
      <c r="P20" s="94">
        <f t="shared" si="0"/>
        <v>6846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6846</v>
      </c>
      <c r="W20" s="116">
        <f t="shared" si="10"/>
        <v>241764.23082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871384</v>
      </c>
      <c r="AF20" s="103">
        <v>320</v>
      </c>
      <c r="AG20" s="207">
        <v>18</v>
      </c>
      <c r="AH20" s="208">
        <v>865115</v>
      </c>
      <c r="AI20" s="209">
        <f t="shared" si="4"/>
        <v>871384</v>
      </c>
      <c r="AJ20" s="210">
        <f t="shared" si="5"/>
        <v>6269</v>
      </c>
      <c r="AL20" s="203">
        <f t="shared" si="6"/>
        <v>6986</v>
      </c>
      <c r="AM20" s="211">
        <f t="shared" si="6"/>
        <v>6846</v>
      </c>
      <c r="AN20" s="212">
        <f t="shared" si="7"/>
        <v>-140</v>
      </c>
      <c r="AO20" s="213">
        <f t="shared" si="8"/>
        <v>-2.0449897750511249E-2</v>
      </c>
    </row>
    <row r="21" spans="1:41" x14ac:dyDescent="0.2">
      <c r="A21" s="103">
        <v>320</v>
      </c>
      <c r="B21" s="104">
        <v>0.375</v>
      </c>
      <c r="C21" s="105">
        <v>2013</v>
      </c>
      <c r="D21" s="105">
        <v>7</v>
      </c>
      <c r="E21" s="105">
        <v>19</v>
      </c>
      <c r="F21" s="106">
        <v>878230</v>
      </c>
      <c r="G21" s="105">
        <v>0</v>
      </c>
      <c r="H21" s="106">
        <v>39343</v>
      </c>
      <c r="I21" s="105">
        <v>0</v>
      </c>
      <c r="J21" s="105">
        <v>0</v>
      </c>
      <c r="K21" s="105">
        <v>0</v>
      </c>
      <c r="L21" s="107">
        <v>304.99849999999998</v>
      </c>
      <c r="M21" s="106">
        <v>285.39999999999998</v>
      </c>
      <c r="N21" s="108">
        <v>0</v>
      </c>
      <c r="O21" s="109">
        <v>6135</v>
      </c>
      <c r="P21" s="94">
        <f t="shared" si="0"/>
        <v>6135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6135</v>
      </c>
      <c r="W21" s="116">
        <f t="shared" si="10"/>
        <v>216655.50044999999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878230</v>
      </c>
      <c r="AF21" s="103">
        <v>320</v>
      </c>
      <c r="AG21" s="207">
        <v>19</v>
      </c>
      <c r="AH21" s="208">
        <v>872101</v>
      </c>
      <c r="AI21" s="209">
        <f t="shared" si="4"/>
        <v>878230</v>
      </c>
      <c r="AJ21" s="210">
        <f t="shared" si="5"/>
        <v>6129</v>
      </c>
      <c r="AL21" s="203">
        <f t="shared" si="6"/>
        <v>6966</v>
      </c>
      <c r="AM21" s="211">
        <f t="shared" si="6"/>
        <v>6135</v>
      </c>
      <c r="AN21" s="212">
        <f t="shared" si="7"/>
        <v>-831</v>
      </c>
      <c r="AO21" s="213">
        <f t="shared" si="8"/>
        <v>-0.13545232273838631</v>
      </c>
    </row>
    <row r="22" spans="1:41" x14ac:dyDescent="0.2">
      <c r="A22" s="103">
        <v>320</v>
      </c>
      <c r="B22" s="104">
        <v>0.375</v>
      </c>
      <c r="C22" s="105">
        <v>2013</v>
      </c>
      <c r="D22" s="105">
        <v>7</v>
      </c>
      <c r="E22" s="105">
        <v>20</v>
      </c>
      <c r="F22" s="106">
        <v>884365</v>
      </c>
      <c r="G22" s="105">
        <v>0</v>
      </c>
      <c r="H22" s="106">
        <v>39617</v>
      </c>
      <c r="I22" s="105">
        <v>0</v>
      </c>
      <c r="J22" s="105">
        <v>0</v>
      </c>
      <c r="K22" s="105">
        <v>0</v>
      </c>
      <c r="L22" s="107">
        <v>305.26929999999999</v>
      </c>
      <c r="M22" s="106">
        <v>255.8</v>
      </c>
      <c r="N22" s="108">
        <v>0</v>
      </c>
      <c r="O22" s="109">
        <v>1368</v>
      </c>
      <c r="P22" s="94">
        <f t="shared" si="0"/>
        <v>1368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1368</v>
      </c>
      <c r="W22" s="116">
        <f t="shared" si="10"/>
        <v>48310.468560000001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884365</v>
      </c>
      <c r="AF22" s="103">
        <v>320</v>
      </c>
      <c r="AG22" s="207">
        <v>20</v>
      </c>
      <c r="AH22" s="208">
        <v>879067</v>
      </c>
      <c r="AI22" s="209">
        <f t="shared" si="4"/>
        <v>884365</v>
      </c>
      <c r="AJ22" s="210">
        <f t="shared" si="5"/>
        <v>5298</v>
      </c>
      <c r="AL22" s="203">
        <f t="shared" si="6"/>
        <v>5981</v>
      </c>
      <c r="AM22" s="211">
        <f t="shared" si="6"/>
        <v>1368</v>
      </c>
      <c r="AN22" s="212">
        <f t="shared" si="7"/>
        <v>-4613</v>
      </c>
      <c r="AO22" s="213">
        <f t="shared" si="8"/>
        <v>-3.3720760233918128</v>
      </c>
    </row>
    <row r="23" spans="1:41" x14ac:dyDescent="0.2">
      <c r="A23" s="103">
        <v>320</v>
      </c>
      <c r="B23" s="104">
        <v>0.375</v>
      </c>
      <c r="C23" s="105">
        <v>2013</v>
      </c>
      <c r="D23" s="105">
        <v>7</v>
      </c>
      <c r="E23" s="105">
        <v>21</v>
      </c>
      <c r="F23" s="106">
        <v>885733</v>
      </c>
      <c r="G23" s="105">
        <v>0</v>
      </c>
      <c r="H23" s="106">
        <v>39679</v>
      </c>
      <c r="I23" s="105">
        <v>0</v>
      </c>
      <c r="J23" s="105">
        <v>0</v>
      </c>
      <c r="K23" s="105">
        <v>0</v>
      </c>
      <c r="L23" s="107">
        <v>313.78320000000002</v>
      </c>
      <c r="M23" s="106">
        <v>57.5</v>
      </c>
      <c r="N23" s="108">
        <v>0</v>
      </c>
      <c r="O23" s="109">
        <v>121</v>
      </c>
      <c r="P23" s="94">
        <f t="shared" si="0"/>
        <v>121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121</v>
      </c>
      <c r="W23" s="116">
        <f t="shared" si="10"/>
        <v>4273.0750699999999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885733</v>
      </c>
      <c r="AF23" s="103">
        <v>320</v>
      </c>
      <c r="AG23" s="207">
        <v>21</v>
      </c>
      <c r="AH23" s="208">
        <v>885048</v>
      </c>
      <c r="AI23" s="209">
        <f t="shared" si="4"/>
        <v>885733</v>
      </c>
      <c r="AJ23" s="210">
        <f t="shared" si="5"/>
        <v>685</v>
      </c>
      <c r="AL23" s="203">
        <f t="shared" si="6"/>
        <v>684</v>
      </c>
      <c r="AM23" s="211">
        <f t="shared" si="6"/>
        <v>121</v>
      </c>
      <c r="AN23" s="212">
        <f t="shared" si="7"/>
        <v>-563</v>
      </c>
      <c r="AO23" s="213">
        <f t="shared" si="8"/>
        <v>-4.6528925619834709</v>
      </c>
    </row>
    <row r="24" spans="1:41" x14ac:dyDescent="0.2">
      <c r="A24" s="103">
        <v>320</v>
      </c>
      <c r="B24" s="104">
        <v>0.375</v>
      </c>
      <c r="C24" s="105">
        <v>2013</v>
      </c>
      <c r="D24" s="105">
        <v>7</v>
      </c>
      <c r="E24" s="105">
        <v>22</v>
      </c>
      <c r="F24" s="106">
        <v>885854</v>
      </c>
      <c r="G24" s="105">
        <v>0</v>
      </c>
      <c r="H24" s="106">
        <v>39684</v>
      </c>
      <c r="I24" s="105">
        <v>0</v>
      </c>
      <c r="J24" s="105">
        <v>0</v>
      </c>
      <c r="K24" s="105">
        <v>0</v>
      </c>
      <c r="L24" s="107">
        <v>315.12759999999997</v>
      </c>
      <c r="M24" s="106">
        <v>5.0999999999999996</v>
      </c>
      <c r="N24" s="108">
        <v>0</v>
      </c>
      <c r="O24" s="109">
        <v>6021</v>
      </c>
      <c r="P24" s="94">
        <f t="shared" si="0"/>
        <v>6021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6021</v>
      </c>
      <c r="W24" s="116">
        <f t="shared" si="10"/>
        <v>212629.62807000001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885854</v>
      </c>
      <c r="AF24" s="103">
        <v>320</v>
      </c>
      <c r="AG24" s="207">
        <v>22</v>
      </c>
      <c r="AH24" s="208">
        <v>885732</v>
      </c>
      <c r="AI24" s="209">
        <f t="shared" si="4"/>
        <v>885854</v>
      </c>
      <c r="AJ24" s="210">
        <f t="shared" si="5"/>
        <v>122</v>
      </c>
      <c r="AL24" s="203">
        <f t="shared" si="6"/>
        <v>290</v>
      </c>
      <c r="AM24" s="211">
        <f t="shared" si="6"/>
        <v>6021</v>
      </c>
      <c r="AN24" s="212">
        <f t="shared" si="7"/>
        <v>5731</v>
      </c>
      <c r="AO24" s="213">
        <f t="shared" si="8"/>
        <v>0.95183524331506397</v>
      </c>
    </row>
    <row r="25" spans="1:41" x14ac:dyDescent="0.2">
      <c r="A25" s="103">
        <v>320</v>
      </c>
      <c r="B25" s="104">
        <v>0.375</v>
      </c>
      <c r="C25" s="105">
        <v>2013</v>
      </c>
      <c r="D25" s="105">
        <v>7</v>
      </c>
      <c r="E25" s="105">
        <v>23</v>
      </c>
      <c r="F25" s="106">
        <v>891875</v>
      </c>
      <c r="G25" s="105">
        <v>0</v>
      </c>
      <c r="H25" s="106">
        <v>39952</v>
      </c>
      <c r="I25" s="105">
        <v>0</v>
      </c>
      <c r="J25" s="105">
        <v>0</v>
      </c>
      <c r="K25" s="105">
        <v>0</v>
      </c>
      <c r="L25" s="107">
        <v>306.74650000000003</v>
      </c>
      <c r="M25" s="106">
        <v>251.4</v>
      </c>
      <c r="N25" s="108">
        <v>0</v>
      </c>
      <c r="O25" s="109">
        <v>0</v>
      </c>
      <c r="P25" s="94">
        <f t="shared" si="0"/>
        <v>-891875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891875</v>
      </c>
      <c r="AF25" s="103">
        <v>320</v>
      </c>
      <c r="AG25" s="207">
        <v>23</v>
      </c>
      <c r="AH25" s="208">
        <v>886022</v>
      </c>
      <c r="AI25" s="209">
        <f t="shared" si="4"/>
        <v>891875</v>
      </c>
      <c r="AJ25" s="210">
        <f t="shared" si="5"/>
        <v>5853</v>
      </c>
      <c r="AL25" s="203">
        <f t="shared" si="6"/>
        <v>6786</v>
      </c>
      <c r="AM25" s="211">
        <f t="shared" si="6"/>
        <v>-891875</v>
      </c>
      <c r="AN25" s="212">
        <f t="shared" si="7"/>
        <v>-898661</v>
      </c>
      <c r="AO25" s="213">
        <f t="shared" si="8"/>
        <v>1.0076086895585143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320</v>
      </c>
      <c r="AG26" s="207">
        <v>24</v>
      </c>
      <c r="AH26" s="208">
        <v>892808</v>
      </c>
      <c r="AI26" s="209">
        <f t="shared" si="4"/>
        <v>0</v>
      </c>
      <c r="AJ26" s="210">
        <f t="shared" si="5"/>
        <v>-892808</v>
      </c>
      <c r="AL26" s="203">
        <f t="shared" si="6"/>
        <v>6577</v>
      </c>
      <c r="AM26" s="211">
        <f t="shared" si="6"/>
        <v>0</v>
      </c>
      <c r="AN26" s="212">
        <f t="shared" si="7"/>
        <v>-6577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320</v>
      </c>
      <c r="AG27" s="207">
        <v>25</v>
      </c>
      <c r="AH27" s="208">
        <v>899385</v>
      </c>
      <c r="AI27" s="209">
        <f t="shared" si="4"/>
        <v>0</v>
      </c>
      <c r="AJ27" s="210">
        <f t="shared" si="5"/>
        <v>-899385</v>
      </c>
      <c r="AL27" s="203">
        <f t="shared" si="6"/>
        <v>-899385</v>
      </c>
      <c r="AM27" s="211">
        <f t="shared" si="6"/>
        <v>0</v>
      </c>
      <c r="AN27" s="212">
        <f t="shared" si="7"/>
        <v>899385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315.89120000000003</v>
      </c>
      <c r="M36" s="136">
        <f>MAX(M3:M34)</f>
        <v>303.89999999999998</v>
      </c>
      <c r="N36" s="134" t="s">
        <v>12</v>
      </c>
      <c r="O36" s="136">
        <f>SUM(O3:O33)</f>
        <v>107952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107952</v>
      </c>
      <c r="W36" s="140">
        <f>SUM(W3:W33)</f>
        <v>3812289.2558400002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3112215</v>
      </c>
      <c r="AK36" s="224" t="s">
        <v>52</v>
      </c>
      <c r="AL36" s="225"/>
      <c r="AM36" s="225"/>
      <c r="AN36" s="223">
        <f>SUM(AN3:AN33)</f>
        <v>-428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308.6303043478261</v>
      </c>
      <c r="M37" s="144">
        <f>AVERAGE(M3:M34)</f>
        <v>196.4826086956522</v>
      </c>
      <c r="N37" s="134" t="s">
        <v>48</v>
      </c>
      <c r="O37" s="145">
        <f>O36*35.31467</f>
        <v>3812289.2558399998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5.4597198959591695E-4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304.39049999999997</v>
      </c>
      <c r="M38" s="145">
        <f>MIN(M3:M34)</f>
        <v>5.0999999999999996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339.49333478260871</v>
      </c>
      <c r="M44" s="152">
        <f>M37*(1+$L$43)</f>
        <v>216.13086956521744</v>
      </c>
    </row>
    <row r="45" spans="1:41" x14ac:dyDescent="0.2">
      <c r="K45" s="151" t="s">
        <v>62</v>
      </c>
      <c r="L45" s="152">
        <f>L37*(1-$L$43)</f>
        <v>277.76727391304348</v>
      </c>
      <c r="M45" s="152">
        <f>M37*(1-$L$43)</f>
        <v>176.834347826087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47" priority="47" stopIfTrue="1" operator="lessThan">
      <formula>$L$45</formula>
    </cfRule>
    <cfRule type="cellIs" dxfId="46" priority="48" stopIfTrue="1" operator="greaterThan">
      <formula>$L$44</formula>
    </cfRule>
  </conditionalFormatting>
  <conditionalFormatting sqref="M3:M34">
    <cfRule type="cellIs" dxfId="45" priority="45" stopIfTrue="1" operator="lessThan">
      <formula>$M$45</formula>
    </cfRule>
    <cfRule type="cellIs" dxfId="44" priority="46" stopIfTrue="1" operator="greaterThan">
      <formula>$M$44</formula>
    </cfRule>
  </conditionalFormatting>
  <conditionalFormatting sqref="O3:O34">
    <cfRule type="cellIs" dxfId="43" priority="44" stopIfTrue="1" operator="lessThan">
      <formula>0</formula>
    </cfRule>
  </conditionalFormatting>
  <conditionalFormatting sqref="O3:O33">
    <cfRule type="cellIs" dxfId="42" priority="43" stopIfTrue="1" operator="lessThan">
      <formula>0</formula>
    </cfRule>
  </conditionalFormatting>
  <conditionalFormatting sqref="O3">
    <cfRule type="cellIs" dxfId="41" priority="42" stopIfTrue="1" operator="notEqual">
      <formula>$P$3</formula>
    </cfRule>
  </conditionalFormatting>
  <conditionalFormatting sqref="O4">
    <cfRule type="cellIs" dxfId="40" priority="41" stopIfTrue="1" operator="notEqual">
      <formula>P$4</formula>
    </cfRule>
  </conditionalFormatting>
  <conditionalFormatting sqref="O5">
    <cfRule type="cellIs" dxfId="39" priority="40" stopIfTrue="1" operator="notEqual">
      <formula>$P$5</formula>
    </cfRule>
  </conditionalFormatting>
  <conditionalFormatting sqref="O6">
    <cfRule type="cellIs" dxfId="38" priority="39" stopIfTrue="1" operator="notEqual">
      <formula>$P$6</formula>
    </cfRule>
  </conditionalFormatting>
  <conditionalFormatting sqref="O7">
    <cfRule type="cellIs" dxfId="37" priority="38" stopIfTrue="1" operator="notEqual">
      <formula>$P$7</formula>
    </cfRule>
  </conditionalFormatting>
  <conditionalFormatting sqref="O8">
    <cfRule type="cellIs" dxfId="36" priority="37" stopIfTrue="1" operator="notEqual">
      <formula>$P$8</formula>
    </cfRule>
  </conditionalFormatting>
  <conditionalFormatting sqref="O9">
    <cfRule type="cellIs" dxfId="35" priority="36" stopIfTrue="1" operator="notEqual">
      <formula>$P$9</formula>
    </cfRule>
  </conditionalFormatting>
  <conditionalFormatting sqref="O10">
    <cfRule type="cellIs" dxfId="34" priority="34" stopIfTrue="1" operator="notEqual">
      <formula>$P$10</formula>
    </cfRule>
    <cfRule type="cellIs" dxfId="33" priority="35" stopIfTrue="1" operator="greaterThan">
      <formula>$P$10</formula>
    </cfRule>
  </conditionalFormatting>
  <conditionalFormatting sqref="O11">
    <cfRule type="cellIs" dxfId="32" priority="32" stopIfTrue="1" operator="notEqual">
      <formula>$P$11</formula>
    </cfRule>
    <cfRule type="cellIs" dxfId="31" priority="33" stopIfTrue="1" operator="greaterThan">
      <formula>$P$11</formula>
    </cfRule>
  </conditionalFormatting>
  <conditionalFormatting sqref="O12">
    <cfRule type="cellIs" dxfId="30" priority="31" stopIfTrue="1" operator="notEqual">
      <formula>$P$12</formula>
    </cfRule>
  </conditionalFormatting>
  <conditionalFormatting sqref="O14">
    <cfRule type="cellIs" dxfId="29" priority="30" stopIfTrue="1" operator="notEqual">
      <formula>$P$14</formula>
    </cfRule>
  </conditionalFormatting>
  <conditionalFormatting sqref="O15">
    <cfRule type="cellIs" dxfId="28" priority="29" stopIfTrue="1" operator="notEqual">
      <formula>$P$15</formula>
    </cfRule>
  </conditionalFormatting>
  <conditionalFormatting sqref="O16">
    <cfRule type="cellIs" dxfId="27" priority="28" stopIfTrue="1" operator="notEqual">
      <formula>$P$16</formula>
    </cfRule>
  </conditionalFormatting>
  <conditionalFormatting sqref="O17">
    <cfRule type="cellIs" dxfId="26" priority="27" stopIfTrue="1" operator="notEqual">
      <formula>$P$17</formula>
    </cfRule>
  </conditionalFormatting>
  <conditionalFormatting sqref="O18">
    <cfRule type="cellIs" dxfId="25" priority="26" stopIfTrue="1" operator="notEqual">
      <formula>$P$18</formula>
    </cfRule>
  </conditionalFormatting>
  <conditionalFormatting sqref="O19">
    <cfRule type="cellIs" dxfId="24" priority="24" stopIfTrue="1" operator="notEqual">
      <formula>$P$19</formula>
    </cfRule>
    <cfRule type="cellIs" dxfId="23" priority="25" stopIfTrue="1" operator="greaterThan">
      <formula>$P$19</formula>
    </cfRule>
  </conditionalFormatting>
  <conditionalFormatting sqref="O20">
    <cfRule type="cellIs" dxfId="22" priority="22" stopIfTrue="1" operator="notEqual">
      <formula>$P$20</formula>
    </cfRule>
    <cfRule type="cellIs" dxfId="21" priority="23" stopIfTrue="1" operator="greaterThan">
      <formula>$P$20</formula>
    </cfRule>
  </conditionalFormatting>
  <conditionalFormatting sqref="O21">
    <cfRule type="cellIs" dxfId="20" priority="21" stopIfTrue="1" operator="notEqual">
      <formula>$P$21</formula>
    </cfRule>
  </conditionalFormatting>
  <conditionalFormatting sqref="O22">
    <cfRule type="cellIs" dxfId="19" priority="20" stopIfTrue="1" operator="notEqual">
      <formula>$P$22</formula>
    </cfRule>
  </conditionalFormatting>
  <conditionalFormatting sqref="O23">
    <cfRule type="cellIs" dxfId="18" priority="19" stopIfTrue="1" operator="notEqual">
      <formula>$P$23</formula>
    </cfRule>
  </conditionalFormatting>
  <conditionalFormatting sqref="O24">
    <cfRule type="cellIs" dxfId="17" priority="17" stopIfTrue="1" operator="notEqual">
      <formula>$P$24</formula>
    </cfRule>
    <cfRule type="cellIs" dxfId="16" priority="18" stopIfTrue="1" operator="greaterThan">
      <formula>$P$24</formula>
    </cfRule>
  </conditionalFormatting>
  <conditionalFormatting sqref="O25">
    <cfRule type="cellIs" dxfId="15" priority="15" stopIfTrue="1" operator="notEqual">
      <formula>$P$25</formula>
    </cfRule>
    <cfRule type="cellIs" dxfId="14" priority="16" stopIfTrue="1" operator="greaterThan">
      <formula>$P$25</formula>
    </cfRule>
  </conditionalFormatting>
  <conditionalFormatting sqref="O26">
    <cfRule type="cellIs" dxfId="13" priority="14" stopIfTrue="1" operator="notEqual">
      <formula>$P$26</formula>
    </cfRule>
  </conditionalFormatting>
  <conditionalFormatting sqref="O27">
    <cfRule type="cellIs" dxfId="12" priority="13" stopIfTrue="1" operator="notEqual">
      <formula>$P$27</formula>
    </cfRule>
  </conditionalFormatting>
  <conditionalFormatting sqref="O28">
    <cfRule type="cellIs" dxfId="11" priority="12" stopIfTrue="1" operator="notEqual">
      <formula>$P$28</formula>
    </cfRule>
  </conditionalFormatting>
  <conditionalFormatting sqref="O29">
    <cfRule type="cellIs" dxfId="10" priority="11" stopIfTrue="1" operator="notEqual">
      <formula>$P$29</formula>
    </cfRule>
  </conditionalFormatting>
  <conditionalFormatting sqref="O30">
    <cfRule type="cellIs" dxfId="9" priority="10" stopIfTrue="1" operator="notEqual">
      <formula>$P$30</formula>
    </cfRule>
  </conditionalFormatting>
  <conditionalFormatting sqref="O31">
    <cfRule type="cellIs" dxfId="8" priority="8" stopIfTrue="1" operator="notEqual">
      <formula>$P$31</formula>
    </cfRule>
    <cfRule type="cellIs" dxfId="7" priority="9" stopIfTrue="1" operator="greaterThan">
      <formula>$P$31</formula>
    </cfRule>
  </conditionalFormatting>
  <conditionalFormatting sqref="O32">
    <cfRule type="cellIs" dxfId="6" priority="6" stopIfTrue="1" operator="notEqual">
      <formula>$P$32</formula>
    </cfRule>
    <cfRule type="cellIs" dxfId="5" priority="7" stopIfTrue="1" operator="greaterThan">
      <formula>$P$32</formula>
    </cfRule>
  </conditionalFormatting>
  <conditionalFormatting sqref="O33">
    <cfRule type="cellIs" dxfId="4" priority="5" stopIfTrue="1" operator="notEqual">
      <formula>$P$33</formula>
    </cfRule>
  </conditionalFormatting>
  <conditionalFormatting sqref="O13">
    <cfRule type="cellIs" dxfId="3" priority="4" stopIfTrue="1" operator="notEqual">
      <formula>$P$13</formula>
    </cfRule>
  </conditionalFormatting>
  <conditionalFormatting sqref="AG3:AG34">
    <cfRule type="cellIs" dxfId="2" priority="3" stopIfTrue="1" operator="notEqual">
      <formula>E3</formula>
    </cfRule>
  </conditionalFormatting>
  <conditionalFormatting sqref="AH3:AH34">
    <cfRule type="cellIs" dxfId="1" priority="2" stopIfTrue="1" operator="notBetween">
      <formula>AI3+$AG$40</formula>
      <formula>AI3-$AG$40</formula>
    </cfRule>
  </conditionalFormatting>
  <conditionalFormatting sqref="AL3:AL33">
    <cfRule type="cellIs" dxfId="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3">
    <pageSetUpPr fitToPage="1"/>
  </sheetPr>
  <dimension ref="A1:AU63"/>
  <sheetViews>
    <sheetView tabSelected="1" topLeftCell="O11" zoomScaleNormal="100" workbookViewId="0">
      <selection activeCell="AM11" sqref="AM11"/>
    </sheetView>
  </sheetViews>
  <sheetFormatPr baseColWidth="10" defaultRowHeight="12.75" x14ac:dyDescent="0.2"/>
  <cols>
    <col min="1" max="1" width="19.85546875" style="11" bestFit="1" customWidth="1"/>
    <col min="2" max="2" width="11" style="11" bestFit="1" customWidth="1"/>
    <col min="3" max="3" width="10.5703125" style="11" bestFit="1" customWidth="1"/>
    <col min="4" max="4" width="14.85546875" style="11" bestFit="1" customWidth="1"/>
    <col min="5" max="5" width="10.28515625" style="11" customWidth="1"/>
    <col min="6" max="6" width="11.5703125" style="11" customWidth="1"/>
    <col min="7" max="7" width="10.5703125" style="11" customWidth="1"/>
    <col min="8" max="8" width="16.42578125" style="11" bestFit="1" customWidth="1"/>
    <col min="9" max="9" width="22.85546875" style="11" bestFit="1" customWidth="1"/>
    <col min="10" max="10" width="22.42578125" style="11" bestFit="1" customWidth="1"/>
    <col min="11" max="11" width="12.42578125" style="11" customWidth="1"/>
    <col min="12" max="12" width="10.28515625" style="11" customWidth="1"/>
    <col min="13" max="13" width="10.5703125" style="11" customWidth="1"/>
    <col min="14" max="14" width="11.7109375" style="11" customWidth="1"/>
    <col min="15" max="15" width="24.28515625" style="11" bestFit="1" customWidth="1"/>
    <col min="16" max="16" width="13.42578125" style="11" customWidth="1"/>
    <col min="17" max="18" width="10.42578125" style="11" customWidth="1"/>
    <col min="19" max="19" width="13.85546875" style="11" bestFit="1" customWidth="1"/>
    <col min="20" max="20" width="11" style="11" bestFit="1" customWidth="1"/>
    <col min="21" max="21" width="9.5703125" style="11" hidden="1" customWidth="1"/>
    <col min="22" max="23" width="19.140625" style="11" hidden="1" customWidth="1"/>
    <col min="24" max="24" width="16.85546875" style="11" hidden="1" customWidth="1"/>
    <col min="25" max="26" width="14.140625" style="11" hidden="1" customWidth="1"/>
    <col min="27" max="27" width="9.42578125" style="11" hidden="1" customWidth="1"/>
    <col min="28" max="31" width="15.42578125" style="11" hidden="1" customWidth="1"/>
    <col min="32" max="36" width="10.140625" style="11" hidden="1" customWidth="1"/>
    <col min="37" max="38" width="11.7109375" style="11" bestFit="1" customWidth="1"/>
    <col min="39" max="39" width="17" style="11" customWidth="1"/>
    <col min="40" max="40" width="14.7109375" style="11" customWidth="1"/>
    <col min="41" max="41" width="14.5703125" style="11" bestFit="1" customWidth="1"/>
    <col min="42" max="42" width="8.85546875" style="11" bestFit="1" customWidth="1"/>
    <col min="43" max="43" width="13.85546875" style="11" customWidth="1"/>
    <col min="44" max="44" width="6.42578125" style="11" bestFit="1" customWidth="1"/>
    <col min="45" max="45" width="13.140625" style="11" bestFit="1" customWidth="1"/>
    <col min="46" max="46" width="6.7109375" style="11" bestFit="1" customWidth="1"/>
    <col min="47" max="47" width="11.5703125" style="11" bestFit="1" customWidth="1"/>
    <col min="48" max="16384" width="11.42578125" style="11"/>
  </cols>
  <sheetData>
    <row r="1" spans="1:47" x14ac:dyDescent="0.2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</row>
    <row r="2" spans="1:47" x14ac:dyDescent="0.2">
      <c r="A2" s="265" t="s">
        <v>2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</row>
    <row r="3" spans="1:47" x14ac:dyDescent="0.2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7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1:47" x14ac:dyDescent="0.2">
      <c r="A5" s="260"/>
      <c r="B5" s="260"/>
      <c r="C5" s="260"/>
      <c r="D5" s="260"/>
      <c r="E5" s="260"/>
      <c r="F5" s="260"/>
      <c r="G5" s="260"/>
      <c r="H5" s="260"/>
      <c r="I5" s="10"/>
    </row>
    <row r="6" spans="1:47" x14ac:dyDescent="0.2">
      <c r="A6" s="261" t="s">
        <v>1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</row>
    <row r="7" spans="1:47" x14ac:dyDescent="0.2">
      <c r="A7" s="262" t="s">
        <v>110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262"/>
      <c r="X7" s="262"/>
      <c r="Y7" s="262"/>
      <c r="Z7" s="262"/>
      <c r="AA7" s="262"/>
      <c r="AB7" s="262"/>
      <c r="AC7" s="262"/>
      <c r="AD7" s="262"/>
      <c r="AE7" s="262"/>
      <c r="AF7" s="262"/>
      <c r="AG7" s="262"/>
      <c r="AH7" s="262"/>
      <c r="AI7" s="262"/>
      <c r="AJ7" s="262"/>
      <c r="AK7" s="262"/>
      <c r="AL7" s="262"/>
      <c r="AM7" s="262"/>
      <c r="AN7" s="262"/>
      <c r="AO7" s="262"/>
      <c r="AP7" s="262"/>
      <c r="AQ7" s="262"/>
    </row>
    <row r="8" spans="1:47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</row>
    <row r="9" spans="1:47" s="20" customFormat="1" ht="24" x14ac:dyDescent="0.2">
      <c r="A9" s="13" t="s">
        <v>4</v>
      </c>
      <c r="B9" s="264" t="s">
        <v>111</v>
      </c>
      <c r="C9" s="264" t="s">
        <v>112</v>
      </c>
      <c r="D9" s="264" t="s">
        <v>113</v>
      </c>
      <c r="E9" s="264" t="s">
        <v>114</v>
      </c>
      <c r="F9" s="264" t="s">
        <v>115</v>
      </c>
      <c r="G9" s="264" t="s">
        <v>116</v>
      </c>
      <c r="H9" s="264" t="s">
        <v>117</v>
      </c>
      <c r="I9" s="264" t="s">
        <v>118</v>
      </c>
      <c r="J9" s="264" t="s">
        <v>119</v>
      </c>
      <c r="K9" s="264" t="s">
        <v>120</v>
      </c>
      <c r="L9" s="264" t="s">
        <v>121</v>
      </c>
      <c r="M9" s="264" t="s">
        <v>122</v>
      </c>
      <c r="N9" s="264" t="s">
        <v>123</v>
      </c>
      <c r="O9" s="264" t="s">
        <v>124</v>
      </c>
      <c r="P9" s="264" t="s">
        <v>125</v>
      </c>
      <c r="Q9" s="264" t="s">
        <v>126</v>
      </c>
      <c r="R9" s="264" t="s">
        <v>127</v>
      </c>
      <c r="S9" s="264" t="s">
        <v>128</v>
      </c>
      <c r="T9" s="264" t="s">
        <v>129</v>
      </c>
      <c r="U9" s="19" t="s">
        <v>93</v>
      </c>
      <c r="V9" s="19" t="s">
        <v>94</v>
      </c>
      <c r="W9" s="19" t="s">
        <v>95</v>
      </c>
      <c r="X9" s="19" t="s">
        <v>96</v>
      </c>
      <c r="Y9" s="19" t="s">
        <v>97</v>
      </c>
      <c r="Z9" s="19" t="s">
        <v>98</v>
      </c>
      <c r="AA9" s="19" t="s">
        <v>99</v>
      </c>
      <c r="AB9" s="19" t="s">
        <v>100</v>
      </c>
      <c r="AC9" s="19" t="s">
        <v>101</v>
      </c>
      <c r="AD9" s="19" t="s">
        <v>102</v>
      </c>
      <c r="AE9" s="19" t="s">
        <v>103</v>
      </c>
      <c r="AF9" s="19" t="s">
        <v>104</v>
      </c>
      <c r="AG9" s="19" t="s">
        <v>105</v>
      </c>
      <c r="AH9" s="19" t="s">
        <v>106</v>
      </c>
      <c r="AI9" s="19" t="s">
        <v>107</v>
      </c>
      <c r="AJ9" s="19" t="s">
        <v>108</v>
      </c>
      <c r="AK9" s="272" t="s">
        <v>7</v>
      </c>
      <c r="AL9" s="273"/>
      <c r="AM9" s="274" t="s">
        <v>8</v>
      </c>
      <c r="AN9" s="274"/>
      <c r="AO9" s="49" t="s">
        <v>5</v>
      </c>
      <c r="AP9" s="275" t="s">
        <v>15</v>
      </c>
      <c r="AQ9" s="276"/>
    </row>
    <row r="10" spans="1:47" x14ac:dyDescent="0.2">
      <c r="A10" s="13"/>
      <c r="B10" s="270" t="s">
        <v>12</v>
      </c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271"/>
      <c r="Z10" s="64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14"/>
      <c r="AL10" s="14"/>
      <c r="AM10" s="14"/>
      <c r="AN10" s="14"/>
      <c r="AO10" s="22"/>
      <c r="AP10" s="23" t="s">
        <v>6</v>
      </c>
      <c r="AQ10" s="24" t="s">
        <v>16</v>
      </c>
    </row>
    <row r="11" spans="1:47" x14ac:dyDescent="0.2">
      <c r="A11" s="62">
        <v>20130701</v>
      </c>
      <c r="B11" s="15">
        <v>85</v>
      </c>
      <c r="C11" s="15">
        <v>7035</v>
      </c>
      <c r="D11" s="15">
        <v>1271</v>
      </c>
      <c r="E11" s="15">
        <v>2455</v>
      </c>
      <c r="F11" s="15">
        <v>478</v>
      </c>
      <c r="G11" s="15">
        <v>8646</v>
      </c>
      <c r="H11" s="15">
        <v>1044</v>
      </c>
      <c r="I11" s="15">
        <v>827</v>
      </c>
      <c r="J11" s="15">
        <v>2028</v>
      </c>
      <c r="K11" s="15">
        <v>24417</v>
      </c>
      <c r="L11" s="15">
        <v>1922</v>
      </c>
      <c r="M11" s="15">
        <v>71</v>
      </c>
      <c r="N11" s="15">
        <v>9058</v>
      </c>
      <c r="O11" s="15">
        <v>9460</v>
      </c>
      <c r="P11" s="15">
        <v>2745</v>
      </c>
      <c r="Q11" s="15">
        <v>182</v>
      </c>
      <c r="R11" s="15">
        <v>407</v>
      </c>
      <c r="S11" s="15">
        <v>5454</v>
      </c>
      <c r="T11" s="15">
        <v>6847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>
        <f>SUM(B11:AJ11)</f>
        <v>84432</v>
      </c>
      <c r="AL11" s="15">
        <f>AVERAGE($AK$11:$AK$17)</f>
        <v>74505.71428571429</v>
      </c>
      <c r="AM11" s="15"/>
      <c r="AN11" s="15" t="e">
        <f>AVERAGE($AM$11:$AM$17)</f>
        <v>#DIV/0!</v>
      </c>
      <c r="AO11" s="15">
        <v>84432</v>
      </c>
      <c r="AP11" s="25" t="e">
        <f>(AM11-AK11)/AM11</f>
        <v>#DIV/0!</v>
      </c>
      <c r="AQ11" s="25">
        <f>(AO11-AM11)/AO11</f>
        <v>1</v>
      </c>
      <c r="AR11" s="2"/>
      <c r="AS11" s="26"/>
      <c r="AT11" s="26"/>
      <c r="AU11" s="26"/>
    </row>
    <row r="12" spans="1:47" x14ac:dyDescent="0.2">
      <c r="A12" s="62">
        <v>20130702</v>
      </c>
      <c r="B12" s="15">
        <v>0</v>
      </c>
      <c r="C12" s="15">
        <v>4924</v>
      </c>
      <c r="D12" s="15">
        <v>1417</v>
      </c>
      <c r="E12" s="15">
        <v>2720</v>
      </c>
      <c r="F12" s="15">
        <v>6</v>
      </c>
      <c r="G12" s="15">
        <v>9882</v>
      </c>
      <c r="H12" s="15">
        <v>916</v>
      </c>
      <c r="I12" s="15">
        <v>157</v>
      </c>
      <c r="J12" s="15">
        <v>1904</v>
      </c>
      <c r="K12" s="15">
        <v>26281</v>
      </c>
      <c r="L12" s="15">
        <v>1741</v>
      </c>
      <c r="M12" s="15">
        <v>306</v>
      </c>
      <c r="N12" s="15">
        <v>9159</v>
      </c>
      <c r="O12" s="15">
        <v>9793</v>
      </c>
      <c r="P12" s="15">
        <v>2563</v>
      </c>
      <c r="Q12" s="15">
        <v>23</v>
      </c>
      <c r="R12" s="15">
        <v>1582</v>
      </c>
      <c r="S12" s="15">
        <v>5919</v>
      </c>
      <c r="T12" s="15">
        <v>6863</v>
      </c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>
        <f t="shared" ref="AK12:AK41" si="0">SUM(B12:AJ12)</f>
        <v>86156</v>
      </c>
      <c r="AL12" s="15">
        <f t="shared" ref="AL12:AL17" si="1">AVERAGE($AK$11:$AK$17)</f>
        <v>74505.71428571429</v>
      </c>
      <c r="AM12" s="15"/>
      <c r="AN12" s="15" t="e">
        <f t="shared" ref="AN12:AN17" si="2">AVERAGE($AM$11:$AM$17)</f>
        <v>#DIV/0!</v>
      </c>
      <c r="AO12" s="15">
        <v>86156</v>
      </c>
      <c r="AP12" s="25" t="e">
        <f t="shared" ref="AP12:AP41" si="3">(AM12-AK12)/AM12</f>
        <v>#DIV/0!</v>
      </c>
      <c r="AQ12" s="25">
        <f t="shared" ref="AQ12:AQ41" si="4">(AO12-AM12)/AO12</f>
        <v>1</v>
      </c>
      <c r="AR12" s="2"/>
      <c r="AS12" s="27"/>
      <c r="AT12" s="28"/>
    </row>
    <row r="13" spans="1:47" x14ac:dyDescent="0.2">
      <c r="A13" s="62">
        <v>20130703</v>
      </c>
      <c r="B13" s="15">
        <v>0</v>
      </c>
      <c r="C13" s="15">
        <v>4821</v>
      </c>
      <c r="D13" s="15">
        <v>1351</v>
      </c>
      <c r="E13" s="15">
        <v>3098</v>
      </c>
      <c r="F13" s="15">
        <v>25</v>
      </c>
      <c r="G13" s="15">
        <v>10604</v>
      </c>
      <c r="H13" s="15">
        <v>1054</v>
      </c>
      <c r="I13" s="15">
        <v>9</v>
      </c>
      <c r="J13" s="15">
        <v>1852</v>
      </c>
      <c r="K13" s="15">
        <v>28236</v>
      </c>
      <c r="L13" s="15">
        <v>1802</v>
      </c>
      <c r="M13" s="15">
        <v>286</v>
      </c>
      <c r="N13" s="15">
        <v>3357</v>
      </c>
      <c r="O13" s="15">
        <v>10834</v>
      </c>
      <c r="P13" s="15">
        <v>2752</v>
      </c>
      <c r="Q13" s="15">
        <v>38</v>
      </c>
      <c r="R13" s="15">
        <v>1624</v>
      </c>
      <c r="S13" s="15">
        <v>5755</v>
      </c>
      <c r="T13" s="15">
        <v>6663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>
        <f t="shared" si="0"/>
        <v>84161</v>
      </c>
      <c r="AL13" s="15">
        <f t="shared" si="1"/>
        <v>74505.71428571429</v>
      </c>
      <c r="AM13" s="15"/>
      <c r="AN13" s="15" t="e">
        <f t="shared" si="2"/>
        <v>#DIV/0!</v>
      </c>
      <c r="AO13" s="15">
        <v>84161</v>
      </c>
      <c r="AP13" s="25" t="e">
        <f t="shared" si="3"/>
        <v>#DIV/0!</v>
      </c>
      <c r="AQ13" s="25">
        <f t="shared" si="4"/>
        <v>1</v>
      </c>
      <c r="AR13" s="2"/>
      <c r="AS13" s="27"/>
      <c r="AT13" s="28"/>
    </row>
    <row r="14" spans="1:47" x14ac:dyDescent="0.2">
      <c r="A14" s="62">
        <v>20130704</v>
      </c>
      <c r="B14" s="15">
        <v>9</v>
      </c>
      <c r="C14" s="15">
        <v>7837</v>
      </c>
      <c r="D14" s="15">
        <v>1336</v>
      </c>
      <c r="E14" s="15">
        <v>2881</v>
      </c>
      <c r="F14" s="15">
        <v>214</v>
      </c>
      <c r="G14" s="15">
        <v>10352</v>
      </c>
      <c r="H14" s="15">
        <v>993</v>
      </c>
      <c r="I14" s="15">
        <v>102</v>
      </c>
      <c r="J14" s="15">
        <v>2106</v>
      </c>
      <c r="K14" s="15">
        <v>28791</v>
      </c>
      <c r="L14" s="15">
        <v>1581</v>
      </c>
      <c r="M14" s="15">
        <v>335</v>
      </c>
      <c r="N14" s="15">
        <v>5526</v>
      </c>
      <c r="O14" s="15">
        <v>10012</v>
      </c>
      <c r="P14" s="15">
        <v>3028</v>
      </c>
      <c r="Q14" s="15">
        <v>187</v>
      </c>
      <c r="R14" s="15">
        <v>1595</v>
      </c>
      <c r="S14" s="15">
        <v>5914</v>
      </c>
      <c r="T14" s="15">
        <v>6700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>
        <f t="shared" si="0"/>
        <v>89499</v>
      </c>
      <c r="AL14" s="15">
        <f>AVERAGE($AK$11:$AK$17)</f>
        <v>74505.71428571429</v>
      </c>
      <c r="AM14" s="15"/>
      <c r="AN14" s="15" t="e">
        <f t="shared" si="2"/>
        <v>#DIV/0!</v>
      </c>
      <c r="AO14" s="15">
        <v>89499</v>
      </c>
      <c r="AP14" s="25" t="e">
        <f t="shared" si="3"/>
        <v>#DIV/0!</v>
      </c>
      <c r="AQ14" s="25">
        <f t="shared" si="4"/>
        <v>1</v>
      </c>
      <c r="AR14" s="2"/>
      <c r="AS14" s="27"/>
      <c r="AT14" s="28"/>
    </row>
    <row r="15" spans="1:47" x14ac:dyDescent="0.2">
      <c r="A15" s="62">
        <v>20130705</v>
      </c>
      <c r="B15" s="15">
        <v>86</v>
      </c>
      <c r="C15" s="15">
        <v>6410</v>
      </c>
      <c r="D15" s="15">
        <v>972</v>
      </c>
      <c r="E15" s="15">
        <v>820</v>
      </c>
      <c r="F15" s="15">
        <v>143</v>
      </c>
      <c r="G15" s="15">
        <v>10314</v>
      </c>
      <c r="H15" s="15">
        <v>989</v>
      </c>
      <c r="I15" s="15">
        <v>0</v>
      </c>
      <c r="J15" s="15">
        <v>2257</v>
      </c>
      <c r="K15" s="15">
        <v>29211</v>
      </c>
      <c r="L15" s="15">
        <v>1423</v>
      </c>
      <c r="M15" s="15">
        <v>347</v>
      </c>
      <c r="N15" s="15">
        <v>9694</v>
      </c>
      <c r="O15" s="15">
        <v>7527</v>
      </c>
      <c r="P15" s="15">
        <v>2054</v>
      </c>
      <c r="Q15" s="15">
        <v>180</v>
      </c>
      <c r="R15" s="15">
        <v>1616</v>
      </c>
      <c r="S15" s="15">
        <v>5977</v>
      </c>
      <c r="T15" s="15">
        <v>6811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>
        <f t="shared" si="0"/>
        <v>86831</v>
      </c>
      <c r="AL15" s="15">
        <f t="shared" si="1"/>
        <v>74505.71428571429</v>
      </c>
      <c r="AM15" s="15"/>
      <c r="AN15" s="15" t="e">
        <f t="shared" si="2"/>
        <v>#DIV/0!</v>
      </c>
      <c r="AO15" s="15">
        <v>86831</v>
      </c>
      <c r="AP15" s="25" t="e">
        <f t="shared" si="3"/>
        <v>#DIV/0!</v>
      </c>
      <c r="AQ15" s="25">
        <f t="shared" si="4"/>
        <v>1</v>
      </c>
      <c r="AR15" s="2"/>
      <c r="AS15" s="27"/>
      <c r="AT15" s="28"/>
    </row>
    <row r="16" spans="1:47" x14ac:dyDescent="0.2">
      <c r="A16" s="62">
        <v>20130706</v>
      </c>
      <c r="B16" s="15">
        <v>17</v>
      </c>
      <c r="C16" s="15">
        <v>4561</v>
      </c>
      <c r="D16" s="15">
        <v>3</v>
      </c>
      <c r="E16" s="15">
        <v>534</v>
      </c>
      <c r="F16" s="15">
        <v>185</v>
      </c>
      <c r="G16" s="15">
        <v>9053</v>
      </c>
      <c r="H16" s="15">
        <v>877</v>
      </c>
      <c r="I16" s="15">
        <v>11</v>
      </c>
      <c r="J16" s="15">
        <v>306</v>
      </c>
      <c r="K16" s="15">
        <v>6247</v>
      </c>
      <c r="L16" s="15">
        <v>183</v>
      </c>
      <c r="M16" s="15">
        <v>0</v>
      </c>
      <c r="N16" s="15">
        <v>9121</v>
      </c>
      <c r="O16" s="15">
        <v>5573</v>
      </c>
      <c r="P16" s="15">
        <v>49</v>
      </c>
      <c r="Q16" s="15">
        <v>56</v>
      </c>
      <c r="R16" s="15">
        <v>527</v>
      </c>
      <c r="S16" s="15">
        <v>5863</v>
      </c>
      <c r="T16" s="15">
        <v>424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>
        <f t="shared" si="0"/>
        <v>43590</v>
      </c>
      <c r="AL16" s="15">
        <f>AVERAGE($AK$11:$AK$17)</f>
        <v>74505.71428571429</v>
      </c>
      <c r="AM16" s="15"/>
      <c r="AN16" s="15" t="e">
        <f t="shared" si="2"/>
        <v>#DIV/0!</v>
      </c>
      <c r="AO16" s="15">
        <v>43590</v>
      </c>
      <c r="AP16" s="25" t="e">
        <f t="shared" si="3"/>
        <v>#DIV/0!</v>
      </c>
      <c r="AQ16" s="25">
        <f t="shared" si="4"/>
        <v>1</v>
      </c>
      <c r="AR16" s="2"/>
      <c r="AS16" s="27"/>
      <c r="AT16" s="28"/>
    </row>
    <row r="17" spans="1:47" x14ac:dyDescent="0.2">
      <c r="A17" s="62">
        <v>20130707</v>
      </c>
      <c r="B17" s="15">
        <v>0</v>
      </c>
      <c r="C17" s="15">
        <v>3265</v>
      </c>
      <c r="D17" s="15">
        <v>480</v>
      </c>
      <c r="E17" s="15">
        <v>761</v>
      </c>
      <c r="F17" s="15">
        <v>3582</v>
      </c>
      <c r="G17" s="15">
        <v>6755</v>
      </c>
      <c r="H17" s="15">
        <v>948</v>
      </c>
      <c r="I17" s="15">
        <v>435</v>
      </c>
      <c r="J17" s="15">
        <v>269</v>
      </c>
      <c r="K17" s="15">
        <v>7733</v>
      </c>
      <c r="L17" s="15">
        <v>60</v>
      </c>
      <c r="M17" s="15">
        <v>21</v>
      </c>
      <c r="N17" s="15">
        <v>9146</v>
      </c>
      <c r="O17" s="15">
        <v>5735</v>
      </c>
      <c r="P17" s="15">
        <v>1152</v>
      </c>
      <c r="Q17" s="15">
        <v>29</v>
      </c>
      <c r="R17" s="15">
        <v>0</v>
      </c>
      <c r="S17" s="15">
        <v>5839</v>
      </c>
      <c r="T17" s="15">
        <v>661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>
        <f t="shared" si="0"/>
        <v>46871</v>
      </c>
      <c r="AL17" s="15">
        <f t="shared" si="1"/>
        <v>74505.71428571429</v>
      </c>
      <c r="AM17" s="15"/>
      <c r="AN17" s="15" t="e">
        <f t="shared" si="2"/>
        <v>#DIV/0!</v>
      </c>
      <c r="AO17" s="15">
        <v>46871</v>
      </c>
      <c r="AP17" s="25" t="e">
        <f t="shared" si="3"/>
        <v>#DIV/0!</v>
      </c>
      <c r="AQ17" s="25">
        <f t="shared" si="4"/>
        <v>1</v>
      </c>
      <c r="AR17" s="2"/>
      <c r="AS17" s="27"/>
      <c r="AT17" s="28"/>
    </row>
    <row r="18" spans="1:47" x14ac:dyDescent="0.2">
      <c r="A18" s="62">
        <v>20130708</v>
      </c>
      <c r="B18" s="15">
        <v>1</v>
      </c>
      <c r="C18" s="15">
        <v>8419</v>
      </c>
      <c r="D18" s="15">
        <v>1044</v>
      </c>
      <c r="E18" s="15">
        <v>3213</v>
      </c>
      <c r="F18" s="15">
        <v>4334</v>
      </c>
      <c r="G18" s="15">
        <v>11110</v>
      </c>
      <c r="H18" s="15">
        <v>1063</v>
      </c>
      <c r="I18" s="15">
        <v>134</v>
      </c>
      <c r="J18" s="15">
        <v>2154</v>
      </c>
      <c r="K18" s="15">
        <v>26494</v>
      </c>
      <c r="L18" s="15">
        <v>1874</v>
      </c>
      <c r="M18" s="15">
        <v>569</v>
      </c>
      <c r="N18" s="15">
        <v>8857</v>
      </c>
      <c r="O18" s="15">
        <v>9976</v>
      </c>
      <c r="P18" s="15">
        <v>3306</v>
      </c>
      <c r="Q18" s="15">
        <v>519</v>
      </c>
      <c r="R18" s="15">
        <v>326</v>
      </c>
      <c r="S18" s="15">
        <v>6039</v>
      </c>
      <c r="T18" s="15">
        <v>7292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>
        <f t="shared" si="0"/>
        <v>96724</v>
      </c>
      <c r="AL18" s="15">
        <f>AVERAGE($AK$18:$AK$24)</f>
        <v>77629.71428571429</v>
      </c>
      <c r="AM18" s="15"/>
      <c r="AN18" s="15" t="e">
        <f t="shared" ref="AN18:AN24" si="5">AVERAGE($AM$18:$AM$24)</f>
        <v>#DIV/0!</v>
      </c>
      <c r="AO18" s="15">
        <v>96724</v>
      </c>
      <c r="AP18" s="25" t="e">
        <f t="shared" si="3"/>
        <v>#DIV/0!</v>
      </c>
      <c r="AQ18" s="25">
        <f t="shared" si="4"/>
        <v>1</v>
      </c>
      <c r="AR18" s="2"/>
      <c r="AS18" s="29"/>
      <c r="AT18" s="28"/>
    </row>
    <row r="19" spans="1:47" x14ac:dyDescent="0.2">
      <c r="A19" s="62">
        <v>20130709</v>
      </c>
      <c r="B19" s="15">
        <v>1</v>
      </c>
      <c r="C19" s="15">
        <v>7769</v>
      </c>
      <c r="D19" s="15">
        <v>1357</v>
      </c>
      <c r="E19" s="15">
        <v>2807</v>
      </c>
      <c r="F19" s="15">
        <v>49</v>
      </c>
      <c r="G19" s="15">
        <v>11243</v>
      </c>
      <c r="H19" s="15">
        <v>1050</v>
      </c>
      <c r="I19" s="15">
        <v>0</v>
      </c>
      <c r="J19" s="15">
        <v>2544</v>
      </c>
      <c r="K19" s="15">
        <v>26948</v>
      </c>
      <c r="L19" s="15">
        <v>1876</v>
      </c>
      <c r="M19" s="15">
        <v>429</v>
      </c>
      <c r="N19" s="15">
        <v>8575</v>
      </c>
      <c r="O19" s="15">
        <v>9722</v>
      </c>
      <c r="P19" s="15">
        <v>3186</v>
      </c>
      <c r="Q19" s="15">
        <v>838</v>
      </c>
      <c r="R19" s="15">
        <v>1526</v>
      </c>
      <c r="S19" s="15">
        <v>5923</v>
      </c>
      <c r="T19" s="15">
        <v>6907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>
        <f t="shared" si="0"/>
        <v>92750</v>
      </c>
      <c r="AL19" s="15">
        <f t="shared" ref="AL19:AL24" si="6">AVERAGE($AK$18:$AK$24)</f>
        <v>77629.71428571429</v>
      </c>
      <c r="AM19" s="15"/>
      <c r="AN19" s="15" t="e">
        <f t="shared" si="5"/>
        <v>#DIV/0!</v>
      </c>
      <c r="AO19" s="15">
        <v>92750</v>
      </c>
      <c r="AP19" s="25" t="e">
        <f t="shared" si="3"/>
        <v>#DIV/0!</v>
      </c>
      <c r="AQ19" s="25">
        <f t="shared" si="4"/>
        <v>1</v>
      </c>
      <c r="AR19" s="2"/>
      <c r="AS19" s="29"/>
      <c r="AT19" s="28"/>
    </row>
    <row r="20" spans="1:47" s="34" customFormat="1" x14ac:dyDescent="0.2">
      <c r="A20" s="63">
        <v>20130710</v>
      </c>
      <c r="B20" s="15">
        <v>1</v>
      </c>
      <c r="C20" s="15">
        <v>6042</v>
      </c>
      <c r="D20" s="15">
        <v>1297</v>
      </c>
      <c r="E20" s="15">
        <v>2912</v>
      </c>
      <c r="F20" s="15">
        <v>3014</v>
      </c>
      <c r="G20" s="15">
        <v>10504</v>
      </c>
      <c r="H20" s="15">
        <v>895</v>
      </c>
      <c r="I20" s="15">
        <v>0</v>
      </c>
      <c r="J20" s="15">
        <v>2071</v>
      </c>
      <c r="K20" s="15">
        <v>26779</v>
      </c>
      <c r="L20" s="15">
        <v>1673</v>
      </c>
      <c r="M20" s="15">
        <v>375</v>
      </c>
      <c r="N20" s="15">
        <v>7831</v>
      </c>
      <c r="O20" s="15">
        <v>9459</v>
      </c>
      <c r="P20" s="15">
        <v>3449</v>
      </c>
      <c r="Q20" s="15">
        <v>777</v>
      </c>
      <c r="R20" s="15">
        <v>480</v>
      </c>
      <c r="S20" s="15">
        <v>5915</v>
      </c>
      <c r="T20" s="15">
        <v>6512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>
        <f t="shared" si="0"/>
        <v>89986</v>
      </c>
      <c r="AL20" s="30">
        <f t="shared" si="6"/>
        <v>77629.71428571429</v>
      </c>
      <c r="AM20" s="15"/>
      <c r="AN20" s="30" t="e">
        <f t="shared" si="5"/>
        <v>#DIV/0!</v>
      </c>
      <c r="AO20" s="30">
        <v>89986</v>
      </c>
      <c r="AP20" s="31" t="e">
        <f t="shared" si="3"/>
        <v>#DIV/0!</v>
      </c>
      <c r="AQ20" s="31">
        <f t="shared" si="4"/>
        <v>1</v>
      </c>
      <c r="AR20" s="32"/>
      <c r="AS20" s="29"/>
      <c r="AT20" s="33"/>
    </row>
    <row r="21" spans="1:47" s="34" customFormat="1" x14ac:dyDescent="0.2">
      <c r="A21" s="63">
        <v>20130711</v>
      </c>
      <c r="B21" s="15">
        <v>0</v>
      </c>
      <c r="C21" s="15">
        <v>6347</v>
      </c>
      <c r="D21" s="15">
        <v>1197</v>
      </c>
      <c r="E21" s="15">
        <v>2184</v>
      </c>
      <c r="F21" s="15">
        <v>4651</v>
      </c>
      <c r="G21" s="15">
        <v>10026</v>
      </c>
      <c r="H21" s="15">
        <v>850</v>
      </c>
      <c r="I21" s="15">
        <v>0</v>
      </c>
      <c r="J21" s="15">
        <v>2320</v>
      </c>
      <c r="K21" s="15">
        <v>26804</v>
      </c>
      <c r="L21" s="15">
        <v>1648</v>
      </c>
      <c r="M21" s="15">
        <v>581</v>
      </c>
      <c r="N21" s="15">
        <v>8045</v>
      </c>
      <c r="O21" s="15">
        <v>9077</v>
      </c>
      <c r="P21" s="15">
        <v>2898</v>
      </c>
      <c r="Q21" s="15">
        <v>260</v>
      </c>
      <c r="R21" s="15">
        <v>1312</v>
      </c>
      <c r="S21" s="15">
        <v>5624</v>
      </c>
      <c r="T21" s="15">
        <v>6459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>
        <f t="shared" si="0"/>
        <v>90283</v>
      </c>
      <c r="AL21" s="30">
        <f t="shared" si="6"/>
        <v>77629.71428571429</v>
      </c>
      <c r="AM21" s="15"/>
      <c r="AN21" s="30" t="e">
        <f t="shared" si="5"/>
        <v>#DIV/0!</v>
      </c>
      <c r="AO21" s="30">
        <v>90283</v>
      </c>
      <c r="AP21" s="31" t="e">
        <f t="shared" si="3"/>
        <v>#DIV/0!</v>
      </c>
      <c r="AQ21" s="31">
        <f t="shared" si="4"/>
        <v>1</v>
      </c>
      <c r="AR21" s="32"/>
      <c r="AS21" s="29"/>
      <c r="AT21" s="33"/>
    </row>
    <row r="22" spans="1:47" s="34" customFormat="1" x14ac:dyDescent="0.2">
      <c r="A22" s="63">
        <v>20130712</v>
      </c>
      <c r="B22" s="15">
        <v>1</v>
      </c>
      <c r="C22" s="15">
        <v>7342</v>
      </c>
      <c r="D22" s="15">
        <v>510</v>
      </c>
      <c r="E22" s="15">
        <v>719</v>
      </c>
      <c r="F22" s="15">
        <v>4709</v>
      </c>
      <c r="G22" s="15">
        <v>10174</v>
      </c>
      <c r="H22" s="15">
        <v>1005</v>
      </c>
      <c r="I22" s="15">
        <v>0</v>
      </c>
      <c r="J22" s="15">
        <v>2175</v>
      </c>
      <c r="K22" s="15">
        <v>23197</v>
      </c>
      <c r="L22" s="15">
        <v>1651</v>
      </c>
      <c r="M22" s="15">
        <v>432</v>
      </c>
      <c r="N22" s="15">
        <v>9423</v>
      </c>
      <c r="O22" s="15">
        <v>7596</v>
      </c>
      <c r="P22" s="15">
        <v>2181</v>
      </c>
      <c r="Q22" s="15">
        <v>152</v>
      </c>
      <c r="R22" s="15">
        <v>1440</v>
      </c>
      <c r="S22" s="15">
        <v>5589</v>
      </c>
      <c r="T22" s="15">
        <v>3710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>
        <f t="shared" si="0"/>
        <v>82006</v>
      </c>
      <c r="AL22" s="30">
        <f t="shared" si="6"/>
        <v>77629.71428571429</v>
      </c>
      <c r="AM22" s="15"/>
      <c r="AN22" s="30" t="e">
        <f t="shared" si="5"/>
        <v>#DIV/0!</v>
      </c>
      <c r="AO22" s="30">
        <v>82006</v>
      </c>
      <c r="AP22" s="31" t="e">
        <f t="shared" si="3"/>
        <v>#DIV/0!</v>
      </c>
      <c r="AQ22" s="31">
        <f t="shared" si="4"/>
        <v>1</v>
      </c>
      <c r="AR22" s="32"/>
      <c r="AS22" s="29"/>
      <c r="AT22" s="33"/>
    </row>
    <row r="23" spans="1:47" s="34" customFormat="1" x14ac:dyDescent="0.2">
      <c r="A23" s="63">
        <v>20130713</v>
      </c>
      <c r="B23" s="15">
        <v>0</v>
      </c>
      <c r="C23" s="15">
        <v>5759</v>
      </c>
      <c r="D23" s="15">
        <v>0</v>
      </c>
      <c r="E23" s="15">
        <v>572</v>
      </c>
      <c r="F23" s="15">
        <v>1698</v>
      </c>
      <c r="G23" s="15">
        <v>8054</v>
      </c>
      <c r="H23" s="15">
        <v>912</v>
      </c>
      <c r="I23" s="15">
        <v>0</v>
      </c>
      <c r="J23" s="15">
        <v>399</v>
      </c>
      <c r="K23" s="15">
        <v>11525</v>
      </c>
      <c r="L23" s="15">
        <v>4</v>
      </c>
      <c r="M23" s="15">
        <v>168</v>
      </c>
      <c r="N23" s="15">
        <v>9207</v>
      </c>
      <c r="O23" s="15">
        <v>5860</v>
      </c>
      <c r="P23" s="15">
        <v>0</v>
      </c>
      <c r="Q23" s="15">
        <v>18</v>
      </c>
      <c r="R23" s="15">
        <v>528</v>
      </c>
      <c r="S23" s="15">
        <v>4686</v>
      </c>
      <c r="T23" s="15">
        <v>271</v>
      </c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>
        <f t="shared" si="0"/>
        <v>49661</v>
      </c>
      <c r="AL23" s="30">
        <f t="shared" si="6"/>
        <v>77629.71428571429</v>
      </c>
      <c r="AM23" s="15"/>
      <c r="AN23" s="30" t="e">
        <f t="shared" si="5"/>
        <v>#DIV/0!</v>
      </c>
      <c r="AO23" s="30">
        <v>49661</v>
      </c>
      <c r="AP23" s="31" t="e">
        <f t="shared" si="3"/>
        <v>#DIV/0!</v>
      </c>
      <c r="AQ23" s="31">
        <f t="shared" si="4"/>
        <v>1</v>
      </c>
      <c r="AR23" s="32"/>
      <c r="AS23" s="29"/>
      <c r="AT23" s="33"/>
    </row>
    <row r="24" spans="1:47" s="34" customFormat="1" x14ac:dyDescent="0.2">
      <c r="A24" s="63">
        <v>20130714</v>
      </c>
      <c r="B24" s="15">
        <v>0</v>
      </c>
      <c r="C24" s="15">
        <v>4577</v>
      </c>
      <c r="D24" s="15">
        <v>772</v>
      </c>
      <c r="E24" s="15">
        <v>631</v>
      </c>
      <c r="F24" s="15">
        <v>2463</v>
      </c>
      <c r="G24" s="15">
        <v>5475</v>
      </c>
      <c r="H24" s="15">
        <v>940</v>
      </c>
      <c r="I24" s="15">
        <v>0</v>
      </c>
      <c r="J24" s="15">
        <v>331</v>
      </c>
      <c r="K24" s="15">
        <v>5618</v>
      </c>
      <c r="L24" s="15">
        <v>97</v>
      </c>
      <c r="M24" s="15">
        <v>3</v>
      </c>
      <c r="N24" s="15">
        <v>9356</v>
      </c>
      <c r="O24" s="15">
        <v>6378</v>
      </c>
      <c r="P24" s="15">
        <v>1265</v>
      </c>
      <c r="Q24" s="15">
        <v>28</v>
      </c>
      <c r="R24" s="15">
        <v>0</v>
      </c>
      <c r="S24" s="15">
        <v>3862</v>
      </c>
      <c r="T24" s="15">
        <v>202</v>
      </c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>
        <f t="shared" si="0"/>
        <v>41998</v>
      </c>
      <c r="AL24" s="30">
        <f t="shared" si="6"/>
        <v>77629.71428571429</v>
      </c>
      <c r="AM24" s="15"/>
      <c r="AN24" s="30" t="e">
        <f t="shared" si="5"/>
        <v>#DIV/0!</v>
      </c>
      <c r="AO24" s="30">
        <v>41998</v>
      </c>
      <c r="AP24" s="31" t="e">
        <f t="shared" si="3"/>
        <v>#DIV/0!</v>
      </c>
      <c r="AQ24" s="31">
        <f t="shared" si="4"/>
        <v>1</v>
      </c>
      <c r="AR24" s="35"/>
      <c r="AS24" s="29"/>
      <c r="AT24" s="33"/>
    </row>
    <row r="25" spans="1:47" s="34" customFormat="1" x14ac:dyDescent="0.2">
      <c r="A25" s="63">
        <v>20130715</v>
      </c>
      <c r="B25" s="15">
        <v>1</v>
      </c>
      <c r="C25" s="15">
        <v>8471</v>
      </c>
      <c r="D25" s="15">
        <v>1393</v>
      </c>
      <c r="E25" s="15">
        <v>2553</v>
      </c>
      <c r="F25" s="15">
        <v>4790</v>
      </c>
      <c r="G25" s="15">
        <v>9800</v>
      </c>
      <c r="H25" s="15">
        <v>896</v>
      </c>
      <c r="I25" s="15">
        <v>0</v>
      </c>
      <c r="J25" s="15">
        <v>1966</v>
      </c>
      <c r="K25" s="15">
        <v>25827</v>
      </c>
      <c r="L25" s="15">
        <v>1913</v>
      </c>
      <c r="M25" s="15">
        <v>189</v>
      </c>
      <c r="N25" s="15">
        <v>9033</v>
      </c>
      <c r="O25" s="15">
        <v>10354</v>
      </c>
      <c r="P25" s="15">
        <v>3331</v>
      </c>
      <c r="Q25" s="15">
        <v>160</v>
      </c>
      <c r="R25" s="15">
        <v>105</v>
      </c>
      <c r="S25" s="15">
        <v>5944</v>
      </c>
      <c r="T25" s="15">
        <v>6991</v>
      </c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>
        <f t="shared" si="0"/>
        <v>93717</v>
      </c>
      <c r="AL25" s="30">
        <f>AVERAGE($AK$25:$AK$31)</f>
        <v>108339.57142857143</v>
      </c>
      <c r="AM25" s="15"/>
      <c r="AN25" s="30" t="e">
        <f t="shared" ref="AN25:AN31" si="7">AVERAGE($AM$25:$AM$31)</f>
        <v>#DIV/0!</v>
      </c>
      <c r="AO25" s="30">
        <v>0</v>
      </c>
      <c r="AP25" s="31" t="e">
        <f t="shared" si="3"/>
        <v>#DIV/0!</v>
      </c>
      <c r="AQ25" s="31" t="e">
        <f t="shared" si="4"/>
        <v>#DIV/0!</v>
      </c>
      <c r="AR25" s="36"/>
      <c r="AS25" s="37"/>
      <c r="AT25" s="38"/>
      <c r="AU25" s="39"/>
    </row>
    <row r="26" spans="1:47" s="34" customFormat="1" x14ac:dyDescent="0.2">
      <c r="A26" s="63">
        <v>20130716</v>
      </c>
      <c r="B26" s="15">
        <v>0</v>
      </c>
      <c r="C26" s="15">
        <v>7035</v>
      </c>
      <c r="D26" s="15">
        <v>1153</v>
      </c>
      <c r="E26" s="15">
        <v>2785</v>
      </c>
      <c r="F26" s="15">
        <v>4791</v>
      </c>
      <c r="G26" s="15">
        <v>9921</v>
      </c>
      <c r="H26" s="15">
        <v>872</v>
      </c>
      <c r="I26" s="15">
        <v>151123</v>
      </c>
      <c r="J26" s="15">
        <v>2332</v>
      </c>
      <c r="K26" s="15">
        <v>26602</v>
      </c>
      <c r="L26" s="15">
        <v>1583</v>
      </c>
      <c r="M26" s="15">
        <v>630</v>
      </c>
      <c r="N26" s="15">
        <v>8575</v>
      </c>
      <c r="O26" s="15">
        <v>10734</v>
      </c>
      <c r="P26" s="15">
        <v>2988</v>
      </c>
      <c r="Q26" s="15">
        <v>378</v>
      </c>
      <c r="R26" s="15">
        <v>483</v>
      </c>
      <c r="S26" s="15">
        <v>6133</v>
      </c>
      <c r="T26" s="15">
        <v>6997</v>
      </c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>
        <f t="shared" si="0"/>
        <v>245115</v>
      </c>
      <c r="AL26" s="30">
        <f t="shared" ref="AL26:AL31" si="8">AVERAGE($AK$25:$AK$31)</f>
        <v>108339.57142857143</v>
      </c>
      <c r="AM26" s="15"/>
      <c r="AN26" s="30" t="e">
        <f t="shared" si="7"/>
        <v>#DIV/0!</v>
      </c>
      <c r="AO26" s="30">
        <v>0</v>
      </c>
      <c r="AP26" s="31" t="e">
        <f t="shared" si="3"/>
        <v>#DIV/0!</v>
      </c>
      <c r="AQ26" s="31" t="e">
        <f t="shared" si="4"/>
        <v>#DIV/0!</v>
      </c>
      <c r="AR26" s="36"/>
      <c r="AS26" s="35"/>
      <c r="AT26" s="38"/>
      <c r="AU26" s="39"/>
    </row>
    <row r="27" spans="1:47" x14ac:dyDescent="0.2">
      <c r="A27" s="62">
        <v>20130717</v>
      </c>
      <c r="B27" s="15">
        <v>8</v>
      </c>
      <c r="C27" s="15">
        <v>5569</v>
      </c>
      <c r="D27" s="15">
        <v>1252</v>
      </c>
      <c r="E27" s="15">
        <v>3065</v>
      </c>
      <c r="F27" s="15">
        <v>4760</v>
      </c>
      <c r="G27" s="15">
        <v>9475</v>
      </c>
      <c r="H27" s="15">
        <v>850</v>
      </c>
      <c r="I27" s="15">
        <v>10751</v>
      </c>
      <c r="J27" s="15">
        <v>2094</v>
      </c>
      <c r="K27" s="15">
        <v>27382</v>
      </c>
      <c r="L27" s="15">
        <v>1593</v>
      </c>
      <c r="M27" s="15">
        <v>401</v>
      </c>
      <c r="N27" s="15">
        <v>7762</v>
      </c>
      <c r="O27" s="15">
        <v>10085</v>
      </c>
      <c r="P27" s="15">
        <v>3342</v>
      </c>
      <c r="Q27" s="15">
        <v>446</v>
      </c>
      <c r="R27" s="15">
        <v>495</v>
      </c>
      <c r="S27" s="15">
        <v>6085</v>
      </c>
      <c r="T27" s="15">
        <v>7151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>
        <f t="shared" si="0"/>
        <v>102566</v>
      </c>
      <c r="AL27" s="15">
        <f t="shared" si="8"/>
        <v>108339.57142857143</v>
      </c>
      <c r="AM27" s="15"/>
      <c r="AN27" s="15" t="e">
        <f t="shared" si="7"/>
        <v>#DIV/0!</v>
      </c>
      <c r="AO27" s="15">
        <v>0</v>
      </c>
      <c r="AP27" s="25" t="e">
        <f t="shared" si="3"/>
        <v>#DIV/0!</v>
      </c>
      <c r="AQ27" s="25" t="e">
        <f t="shared" si="4"/>
        <v>#DIV/0!</v>
      </c>
      <c r="AR27" s="40"/>
      <c r="AS27" s="41"/>
      <c r="AT27" s="42"/>
      <c r="AU27" s="43"/>
    </row>
    <row r="28" spans="1:47" x14ac:dyDescent="0.2">
      <c r="A28" s="62">
        <v>20130718</v>
      </c>
      <c r="B28" s="15">
        <v>86</v>
      </c>
      <c r="C28" s="15">
        <v>6723</v>
      </c>
      <c r="D28" s="15">
        <v>904</v>
      </c>
      <c r="E28" s="15">
        <v>3055</v>
      </c>
      <c r="F28" s="15">
        <v>4545</v>
      </c>
      <c r="G28" s="15">
        <v>9093</v>
      </c>
      <c r="H28" s="15">
        <v>904</v>
      </c>
      <c r="I28" s="15">
        <v>10938</v>
      </c>
      <c r="J28" s="15">
        <v>2176</v>
      </c>
      <c r="K28" s="15">
        <v>27144</v>
      </c>
      <c r="L28" s="15">
        <v>1614</v>
      </c>
      <c r="M28" s="15">
        <v>756</v>
      </c>
      <c r="N28" s="15">
        <v>9035</v>
      </c>
      <c r="O28" s="15">
        <v>9124</v>
      </c>
      <c r="P28" s="15">
        <v>3004</v>
      </c>
      <c r="Q28" s="15">
        <v>351</v>
      </c>
      <c r="R28" s="15">
        <v>1158</v>
      </c>
      <c r="S28" s="15">
        <v>5898</v>
      </c>
      <c r="T28" s="15">
        <v>6846</v>
      </c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>
        <f t="shared" si="0"/>
        <v>103354</v>
      </c>
      <c r="AL28" s="15">
        <f t="shared" si="8"/>
        <v>108339.57142857143</v>
      </c>
      <c r="AM28" s="15"/>
      <c r="AN28" s="15" t="e">
        <f t="shared" si="7"/>
        <v>#DIV/0!</v>
      </c>
      <c r="AO28" s="15">
        <v>0</v>
      </c>
      <c r="AP28" s="25" t="e">
        <f t="shared" si="3"/>
        <v>#DIV/0!</v>
      </c>
      <c r="AQ28" s="25" t="e">
        <f t="shared" si="4"/>
        <v>#DIV/0!</v>
      </c>
      <c r="AR28" s="40"/>
      <c r="AS28" s="41"/>
      <c r="AT28" s="42"/>
      <c r="AU28" s="43"/>
    </row>
    <row r="29" spans="1:47" x14ac:dyDescent="0.2">
      <c r="A29" s="62">
        <v>20130719</v>
      </c>
      <c r="B29" s="15">
        <v>71</v>
      </c>
      <c r="C29" s="15">
        <v>8191</v>
      </c>
      <c r="D29" s="15">
        <v>728</v>
      </c>
      <c r="E29" s="15">
        <v>1932</v>
      </c>
      <c r="F29" s="15">
        <v>4753</v>
      </c>
      <c r="G29" s="15">
        <v>9194</v>
      </c>
      <c r="H29" s="15">
        <v>935</v>
      </c>
      <c r="I29" s="15">
        <v>10951</v>
      </c>
      <c r="J29" s="15">
        <v>2550</v>
      </c>
      <c r="K29" s="15">
        <v>27584</v>
      </c>
      <c r="L29" s="15">
        <v>1675</v>
      </c>
      <c r="M29" s="15">
        <v>425</v>
      </c>
      <c r="N29" s="15">
        <v>8717</v>
      </c>
      <c r="O29" s="15">
        <v>9451</v>
      </c>
      <c r="P29" s="15">
        <v>492</v>
      </c>
      <c r="Q29" s="15">
        <v>257</v>
      </c>
      <c r="R29" s="15">
        <v>1616</v>
      </c>
      <c r="S29" s="15">
        <v>5989</v>
      </c>
      <c r="T29" s="15">
        <v>6135</v>
      </c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>
        <f t="shared" si="0"/>
        <v>101646</v>
      </c>
      <c r="AL29" s="15">
        <f t="shared" si="8"/>
        <v>108339.57142857143</v>
      </c>
      <c r="AM29" s="15"/>
      <c r="AN29" s="15" t="e">
        <f t="shared" si="7"/>
        <v>#DIV/0!</v>
      </c>
      <c r="AO29" s="15">
        <v>0</v>
      </c>
      <c r="AP29" s="25" t="e">
        <f t="shared" si="3"/>
        <v>#DIV/0!</v>
      </c>
      <c r="AQ29" s="25" t="e">
        <f t="shared" si="4"/>
        <v>#DIV/0!</v>
      </c>
      <c r="AR29" s="40"/>
      <c r="AS29" s="41"/>
      <c r="AT29" s="42"/>
      <c r="AU29" s="43"/>
    </row>
    <row r="30" spans="1:47" x14ac:dyDescent="0.2">
      <c r="A30" s="62">
        <v>20130720</v>
      </c>
      <c r="B30" s="15">
        <v>41</v>
      </c>
      <c r="C30" s="15">
        <v>4894</v>
      </c>
      <c r="D30" s="15">
        <v>0</v>
      </c>
      <c r="E30" s="15">
        <v>616</v>
      </c>
      <c r="F30" s="15">
        <v>848</v>
      </c>
      <c r="G30" s="15">
        <v>7728</v>
      </c>
      <c r="H30" s="15">
        <v>948</v>
      </c>
      <c r="I30" s="15">
        <v>10945</v>
      </c>
      <c r="J30" s="15">
        <v>668</v>
      </c>
      <c r="K30" s="15">
        <v>8416</v>
      </c>
      <c r="L30" s="15">
        <v>59</v>
      </c>
      <c r="M30" s="15">
        <v>175</v>
      </c>
      <c r="N30" s="15">
        <v>8852</v>
      </c>
      <c r="O30" s="15">
        <v>6269</v>
      </c>
      <c r="P30" s="15">
        <v>273</v>
      </c>
      <c r="Q30" s="15">
        <v>23</v>
      </c>
      <c r="R30" s="15">
        <v>550</v>
      </c>
      <c r="S30" s="15">
        <v>5757</v>
      </c>
      <c r="T30" s="15">
        <v>1368</v>
      </c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>
        <f t="shared" si="0"/>
        <v>58430</v>
      </c>
      <c r="AL30" s="15">
        <f t="shared" si="8"/>
        <v>108339.57142857143</v>
      </c>
      <c r="AM30" s="15"/>
      <c r="AN30" s="15" t="e">
        <f t="shared" si="7"/>
        <v>#DIV/0!</v>
      </c>
      <c r="AO30" s="15">
        <v>0</v>
      </c>
      <c r="AP30" s="25" t="e">
        <f t="shared" si="3"/>
        <v>#DIV/0!</v>
      </c>
      <c r="AQ30" s="25" t="e">
        <f t="shared" si="4"/>
        <v>#DIV/0!</v>
      </c>
      <c r="AS30" s="41"/>
      <c r="AT30" s="42"/>
      <c r="AU30" s="43"/>
    </row>
    <row r="31" spans="1:47" x14ac:dyDescent="0.2">
      <c r="A31" s="62">
        <v>20130721</v>
      </c>
      <c r="B31" s="15">
        <v>7</v>
      </c>
      <c r="C31" s="15">
        <v>3866</v>
      </c>
      <c r="D31" s="15">
        <v>576</v>
      </c>
      <c r="E31" s="15">
        <v>834</v>
      </c>
      <c r="F31" s="15">
        <v>552</v>
      </c>
      <c r="G31" s="15">
        <v>5263</v>
      </c>
      <c r="H31" s="15">
        <v>949</v>
      </c>
      <c r="I31" s="15">
        <v>10728</v>
      </c>
      <c r="J31" s="15">
        <v>411</v>
      </c>
      <c r="K31" s="15">
        <v>7946</v>
      </c>
      <c r="L31" s="15">
        <v>132</v>
      </c>
      <c r="M31" s="15">
        <v>127</v>
      </c>
      <c r="N31" s="15">
        <v>8058</v>
      </c>
      <c r="O31" s="15">
        <v>5614</v>
      </c>
      <c r="P31" s="15">
        <v>2292</v>
      </c>
      <c r="Q31" s="15">
        <v>128</v>
      </c>
      <c r="R31" s="15">
        <v>0</v>
      </c>
      <c r="S31" s="15">
        <v>5945</v>
      </c>
      <c r="T31" s="15">
        <v>121</v>
      </c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>
        <f t="shared" si="0"/>
        <v>53549</v>
      </c>
      <c r="AL31" s="15">
        <f t="shared" si="8"/>
        <v>108339.57142857143</v>
      </c>
      <c r="AM31" s="15"/>
      <c r="AN31" s="15" t="e">
        <f t="shared" si="7"/>
        <v>#DIV/0!</v>
      </c>
      <c r="AO31" s="15">
        <v>0</v>
      </c>
      <c r="AP31" s="25" t="e">
        <f t="shared" si="3"/>
        <v>#DIV/0!</v>
      </c>
      <c r="AQ31" s="25" t="e">
        <f t="shared" si="4"/>
        <v>#DIV/0!</v>
      </c>
      <c r="AR31" s="40"/>
      <c r="AS31" s="41"/>
      <c r="AT31" s="42"/>
      <c r="AU31" s="43"/>
    </row>
    <row r="32" spans="1:47" x14ac:dyDescent="0.2">
      <c r="A32" s="62">
        <v>20130722</v>
      </c>
      <c r="B32" s="15">
        <v>23</v>
      </c>
      <c r="C32" s="15">
        <v>6793</v>
      </c>
      <c r="D32" s="15">
        <v>921</v>
      </c>
      <c r="E32" s="15">
        <v>3032</v>
      </c>
      <c r="F32" s="15">
        <v>4781</v>
      </c>
      <c r="G32" s="15">
        <v>8668</v>
      </c>
      <c r="H32" s="15">
        <v>846</v>
      </c>
      <c r="I32" s="15">
        <v>11035</v>
      </c>
      <c r="J32" s="15">
        <v>2512</v>
      </c>
      <c r="K32" s="15">
        <v>27187</v>
      </c>
      <c r="L32" s="15">
        <v>1876</v>
      </c>
      <c r="M32" s="15">
        <v>568</v>
      </c>
      <c r="N32" s="15">
        <v>7652</v>
      </c>
      <c r="O32" s="15">
        <v>6158</v>
      </c>
      <c r="P32" s="15">
        <v>2895</v>
      </c>
      <c r="Q32" s="15">
        <v>225</v>
      </c>
      <c r="R32" s="15">
        <v>481</v>
      </c>
      <c r="S32" s="15">
        <v>5943</v>
      </c>
      <c r="T32" s="15">
        <v>6021</v>
      </c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>
        <f t="shared" si="0"/>
        <v>97617</v>
      </c>
      <c r="AL32" s="15">
        <f t="shared" ref="AL32:AL38" si="9">AVERAGE($AK$32:$AK$38)</f>
        <v>15843</v>
      </c>
      <c r="AM32" s="15"/>
      <c r="AN32" s="15" t="e">
        <f>AVERAGE($AM$32:$AM$38)</f>
        <v>#DIV/0!</v>
      </c>
      <c r="AO32" s="15">
        <v>0</v>
      </c>
      <c r="AP32" s="25" t="e">
        <f t="shared" si="3"/>
        <v>#DIV/0!</v>
      </c>
      <c r="AQ32" s="25" t="e">
        <f t="shared" si="4"/>
        <v>#DIV/0!</v>
      </c>
      <c r="AR32" s="40"/>
      <c r="AS32" s="41"/>
      <c r="AT32" s="43"/>
      <c r="AU32" s="43"/>
    </row>
    <row r="33" spans="1:47" x14ac:dyDescent="0.2">
      <c r="A33" s="62">
        <v>20130723</v>
      </c>
      <c r="B33" s="15">
        <v>0</v>
      </c>
      <c r="C33" s="15">
        <v>0</v>
      </c>
      <c r="D33" s="15">
        <v>0</v>
      </c>
      <c r="E33" s="15">
        <v>0</v>
      </c>
      <c r="F33" s="15">
        <v>4772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>
        <f t="shared" si="0"/>
        <v>4772</v>
      </c>
      <c r="AL33" s="15">
        <f t="shared" si="9"/>
        <v>15843</v>
      </c>
      <c r="AM33" s="15"/>
      <c r="AN33" s="15" t="e">
        <f t="shared" ref="AN33:AN38" si="10">AVERAGE($AM$32:$AM$38)</f>
        <v>#DIV/0!</v>
      </c>
      <c r="AO33" s="15">
        <v>0</v>
      </c>
      <c r="AP33" s="25" t="e">
        <f t="shared" si="3"/>
        <v>#DIV/0!</v>
      </c>
      <c r="AQ33" s="25" t="e">
        <f t="shared" si="4"/>
        <v>#DIV/0!</v>
      </c>
      <c r="AR33" s="40"/>
      <c r="AS33" s="41"/>
      <c r="AT33" s="43"/>
      <c r="AU33" s="43"/>
    </row>
    <row r="34" spans="1:47" x14ac:dyDescent="0.2">
      <c r="A34" s="62">
        <v>20130724</v>
      </c>
      <c r="B34" s="15"/>
      <c r="C34" s="15"/>
      <c r="D34" s="15"/>
      <c r="E34" s="15"/>
      <c r="F34" s="15">
        <v>4596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>
        <f t="shared" si="0"/>
        <v>4596</v>
      </c>
      <c r="AL34" s="15">
        <f t="shared" si="9"/>
        <v>15843</v>
      </c>
      <c r="AM34" s="15"/>
      <c r="AN34" s="15" t="e">
        <f t="shared" si="10"/>
        <v>#DIV/0!</v>
      </c>
      <c r="AO34" s="15">
        <v>0</v>
      </c>
      <c r="AP34" s="25" t="e">
        <f t="shared" si="3"/>
        <v>#DIV/0!</v>
      </c>
      <c r="AQ34" s="25" t="e">
        <f t="shared" si="4"/>
        <v>#DIV/0!</v>
      </c>
      <c r="AR34" s="40"/>
      <c r="AS34" s="41"/>
      <c r="AT34" s="43"/>
      <c r="AU34" s="43"/>
    </row>
    <row r="35" spans="1:47" x14ac:dyDescent="0.2">
      <c r="A35" s="62">
        <v>20130725</v>
      </c>
      <c r="B35" s="15"/>
      <c r="C35" s="15"/>
      <c r="D35" s="15"/>
      <c r="E35" s="15"/>
      <c r="F35" s="15">
        <v>3916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>
        <f t="shared" si="0"/>
        <v>3916</v>
      </c>
      <c r="AL35" s="15">
        <f t="shared" si="9"/>
        <v>15843</v>
      </c>
      <c r="AM35" s="15"/>
      <c r="AN35" s="15" t="e">
        <f t="shared" si="10"/>
        <v>#DIV/0!</v>
      </c>
      <c r="AO35" s="15">
        <v>0</v>
      </c>
      <c r="AP35" s="25" t="e">
        <f t="shared" si="3"/>
        <v>#DIV/0!</v>
      </c>
      <c r="AQ35" s="25" t="e">
        <f t="shared" si="4"/>
        <v>#DIV/0!</v>
      </c>
      <c r="AR35" s="40"/>
      <c r="AS35" s="41"/>
      <c r="AT35" s="43"/>
      <c r="AU35" s="43"/>
    </row>
    <row r="36" spans="1:47" x14ac:dyDescent="0.2">
      <c r="A36" s="62">
        <v>20130726</v>
      </c>
      <c r="B36" s="15"/>
      <c r="C36" s="15"/>
      <c r="D36" s="15"/>
      <c r="E36" s="15"/>
      <c r="F36" s="15">
        <v>0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f t="shared" si="0"/>
        <v>0</v>
      </c>
      <c r="AL36" s="15">
        <f t="shared" si="9"/>
        <v>15843</v>
      </c>
      <c r="AM36" s="15"/>
      <c r="AN36" s="15" t="e">
        <f t="shared" si="10"/>
        <v>#DIV/0!</v>
      </c>
      <c r="AO36" s="15">
        <v>0</v>
      </c>
      <c r="AP36" s="25" t="e">
        <f t="shared" si="3"/>
        <v>#DIV/0!</v>
      </c>
      <c r="AQ36" s="25" t="e">
        <f t="shared" si="4"/>
        <v>#DIV/0!</v>
      </c>
      <c r="AR36" s="40"/>
      <c r="AS36" s="41"/>
      <c r="AT36" s="43"/>
      <c r="AU36" s="43"/>
    </row>
    <row r="37" spans="1:47" x14ac:dyDescent="0.2">
      <c r="A37" s="6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>
        <f t="shared" si="0"/>
        <v>0</v>
      </c>
      <c r="AL37" s="15">
        <f t="shared" si="9"/>
        <v>15843</v>
      </c>
      <c r="AM37" s="15"/>
      <c r="AN37" s="15" t="e">
        <f t="shared" si="10"/>
        <v>#DIV/0!</v>
      </c>
      <c r="AO37" s="15">
        <v>0</v>
      </c>
      <c r="AP37" s="25" t="e">
        <f t="shared" si="3"/>
        <v>#DIV/0!</v>
      </c>
      <c r="AQ37" s="25" t="e">
        <f t="shared" si="4"/>
        <v>#DIV/0!</v>
      </c>
      <c r="AR37" s="40"/>
      <c r="AS37" s="41"/>
      <c r="AT37" s="43"/>
      <c r="AU37" s="43"/>
    </row>
    <row r="38" spans="1:47" x14ac:dyDescent="0.2">
      <c r="A38" s="6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>
        <f t="shared" si="0"/>
        <v>0</v>
      </c>
      <c r="AL38" s="15">
        <f t="shared" si="9"/>
        <v>15843</v>
      </c>
      <c r="AM38" s="15"/>
      <c r="AN38" s="15" t="e">
        <f t="shared" si="10"/>
        <v>#DIV/0!</v>
      </c>
      <c r="AO38" s="15">
        <v>0</v>
      </c>
      <c r="AP38" s="25" t="e">
        <f t="shared" si="3"/>
        <v>#DIV/0!</v>
      </c>
      <c r="AQ38" s="25" t="e">
        <f t="shared" si="4"/>
        <v>#DIV/0!</v>
      </c>
      <c r="AR38" s="41"/>
      <c r="AS38" s="41"/>
      <c r="AT38" s="43"/>
      <c r="AU38" s="43"/>
    </row>
    <row r="39" spans="1:47" x14ac:dyDescent="0.2">
      <c r="A39" s="6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>
        <f t="shared" si="0"/>
        <v>0</v>
      </c>
      <c r="AL39" s="15">
        <f>AVERAGE($AK$39:$AK$41)</f>
        <v>0</v>
      </c>
      <c r="AM39" s="15"/>
      <c r="AN39" s="15" t="e">
        <f>AVERAGE($AM$39:$AM$41)</f>
        <v>#DIV/0!</v>
      </c>
      <c r="AO39" s="15">
        <v>0</v>
      </c>
      <c r="AP39" s="25" t="e">
        <f t="shared" si="3"/>
        <v>#DIV/0!</v>
      </c>
      <c r="AQ39" s="25" t="e">
        <f t="shared" si="4"/>
        <v>#DIV/0!</v>
      </c>
      <c r="AR39" s="41"/>
      <c r="AS39" s="41"/>
      <c r="AT39" s="43"/>
      <c r="AU39" s="43"/>
    </row>
    <row r="40" spans="1:47" x14ac:dyDescent="0.2">
      <c r="A40" s="6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>
        <f t="shared" si="0"/>
        <v>0</v>
      </c>
      <c r="AL40" s="15">
        <f>AVERAGE($AK$39:$AK$41)</f>
        <v>0</v>
      </c>
      <c r="AM40" s="15"/>
      <c r="AN40" s="15" t="e">
        <f>AVERAGE($AM$39:$AM$41)</f>
        <v>#DIV/0!</v>
      </c>
      <c r="AO40" s="15">
        <v>0</v>
      </c>
      <c r="AP40" s="25" t="e">
        <f t="shared" si="3"/>
        <v>#DIV/0!</v>
      </c>
      <c r="AQ40" s="25" t="e">
        <f t="shared" si="4"/>
        <v>#DIV/0!</v>
      </c>
      <c r="AR40" s="41"/>
      <c r="AS40" s="41"/>
      <c r="AT40" s="43"/>
      <c r="AU40" s="43"/>
    </row>
    <row r="41" spans="1:47" x14ac:dyDescent="0.2">
      <c r="A41" s="6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>
        <f t="shared" si="0"/>
        <v>0</v>
      </c>
      <c r="AL41" s="15">
        <f>AVERAGE($AK$39:$AK$41)</f>
        <v>0</v>
      </c>
      <c r="AM41" s="15"/>
      <c r="AN41" s="15" t="e">
        <f>AVERAGE($AM$39:$AM$41)</f>
        <v>#DIV/0!</v>
      </c>
      <c r="AO41" s="15">
        <v>0</v>
      </c>
      <c r="AP41" s="25" t="e">
        <f t="shared" si="3"/>
        <v>#DIV/0!</v>
      </c>
      <c r="AQ41" s="25" t="e">
        <f t="shared" si="4"/>
        <v>#DIV/0!</v>
      </c>
      <c r="AR41" s="41"/>
      <c r="AS41" s="41"/>
      <c r="AT41" s="43"/>
      <c r="AU41" s="43"/>
    </row>
    <row r="42" spans="1:47" s="18" customFormat="1" ht="13.5" thickBot="1" x14ac:dyDescent="0.25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>
        <f>SUM(AK11:AK41)</f>
        <v>1934226</v>
      </c>
      <c r="AL42" s="59">
        <f>SUM(AL11:AL41)</f>
        <v>1934225.9999999998</v>
      </c>
      <c r="AM42" s="59">
        <f>SUM(AM11:AM41)</f>
        <v>0</v>
      </c>
      <c r="AN42" s="59" t="e">
        <f>SUM(AN11:AN41)</f>
        <v>#DIV/0!</v>
      </c>
      <c r="AO42" s="59">
        <f>SUM(AO11:AO41)</f>
        <v>1064948</v>
      </c>
      <c r="AP42" s="73" t="e">
        <f>(AM42-AK42)/AM42</f>
        <v>#DIV/0!</v>
      </c>
      <c r="AQ42" s="60">
        <f>(AO42-AM42)/AO42</f>
        <v>1</v>
      </c>
      <c r="AR42" s="5"/>
    </row>
    <row r="43" spans="1:47" s="44" customFormat="1" x14ac:dyDescent="0.2">
      <c r="A43" s="267" t="s">
        <v>13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9"/>
      <c r="AR43" s="51"/>
    </row>
    <row r="44" spans="1:47" s="17" customFormat="1" x14ac:dyDescent="0.2">
      <c r="A44" s="67" t="s">
        <v>9</v>
      </c>
      <c r="B44" s="16">
        <f>SUM(B11:B24)</f>
        <v>201</v>
      </c>
      <c r="C44" s="16">
        <f t="shared" ref="C44:Z44" si="11">SUM(C11:C24)</f>
        <v>85108</v>
      </c>
      <c r="D44" s="16">
        <f t="shared" si="11"/>
        <v>13007</v>
      </c>
      <c r="E44" s="16">
        <f t="shared" si="11"/>
        <v>26307</v>
      </c>
      <c r="F44" s="16">
        <f t="shared" si="11"/>
        <v>25551</v>
      </c>
      <c r="G44" s="16">
        <f t="shared" si="11"/>
        <v>132192</v>
      </c>
      <c r="H44" s="16">
        <f t="shared" si="11"/>
        <v>13536</v>
      </c>
      <c r="I44" s="16">
        <f t="shared" si="11"/>
        <v>1675</v>
      </c>
      <c r="J44" s="16">
        <f t="shared" si="11"/>
        <v>22716</v>
      </c>
      <c r="K44" s="16">
        <f t="shared" si="11"/>
        <v>298281</v>
      </c>
      <c r="L44" s="16">
        <f t="shared" si="11"/>
        <v>17535</v>
      </c>
      <c r="M44" s="16">
        <f t="shared" si="11"/>
        <v>3923</v>
      </c>
      <c r="N44" s="16">
        <f t="shared" si="11"/>
        <v>116355</v>
      </c>
      <c r="O44" s="16">
        <f t="shared" si="11"/>
        <v>117002</v>
      </c>
      <c r="P44" s="16">
        <f t="shared" si="11"/>
        <v>30628</v>
      </c>
      <c r="Q44" s="16">
        <f t="shared" si="11"/>
        <v>3287</v>
      </c>
      <c r="R44" s="16">
        <f t="shared" si="11"/>
        <v>12963</v>
      </c>
      <c r="S44" s="16">
        <f t="shared" si="11"/>
        <v>78359</v>
      </c>
      <c r="T44" s="16">
        <f t="shared" si="11"/>
        <v>66322</v>
      </c>
      <c r="U44" s="16">
        <f t="shared" si="11"/>
        <v>0</v>
      </c>
      <c r="V44" s="16">
        <f t="shared" si="11"/>
        <v>0</v>
      </c>
      <c r="W44" s="16">
        <f t="shared" si="11"/>
        <v>0</v>
      </c>
      <c r="X44" s="16">
        <f t="shared" si="11"/>
        <v>0</v>
      </c>
      <c r="Y44" s="16">
        <f t="shared" si="11"/>
        <v>0</v>
      </c>
      <c r="Z44" s="16">
        <f t="shared" si="11"/>
        <v>0</v>
      </c>
      <c r="AA44" s="16">
        <f t="shared" ref="AA44:AO44" si="12">SUM(AA11:AA24)</f>
        <v>0</v>
      </c>
      <c r="AB44" s="16">
        <f t="shared" si="12"/>
        <v>0</v>
      </c>
      <c r="AC44" s="16">
        <f>SUM(AC11:AC24)</f>
        <v>0</v>
      </c>
      <c r="AD44" s="16">
        <f>SUM(AD11:AD24)</f>
        <v>0</v>
      </c>
      <c r="AE44" s="16">
        <f>SUM(AE11:AE24)</f>
        <v>0</v>
      </c>
      <c r="AF44" s="16">
        <f t="shared" si="12"/>
        <v>0</v>
      </c>
      <c r="AG44" s="16">
        <f>SUM(AG11:AG24)</f>
        <v>0</v>
      </c>
      <c r="AH44" s="16">
        <f>SUM(AH11:AH24)</f>
        <v>0</v>
      </c>
      <c r="AI44" s="16">
        <f>SUM(AI11:AI24)</f>
        <v>0</v>
      </c>
      <c r="AJ44" s="16">
        <f>SUM(AJ11:AJ24)</f>
        <v>0</v>
      </c>
      <c r="AK44" s="16">
        <f t="shared" si="12"/>
        <v>1064948</v>
      </c>
      <c r="AL44" s="16">
        <f t="shared" si="12"/>
        <v>1064948.0000000002</v>
      </c>
      <c r="AM44" s="16">
        <f t="shared" si="12"/>
        <v>0</v>
      </c>
      <c r="AN44" s="16" t="e">
        <f t="shared" si="12"/>
        <v>#DIV/0!</v>
      </c>
      <c r="AO44" s="16">
        <f t="shared" si="12"/>
        <v>1064948</v>
      </c>
      <c r="AP44" s="9" t="e">
        <f>(AM44-AK44)/AM44</f>
        <v>#DIV/0!</v>
      </c>
      <c r="AQ44" s="4">
        <f>(AO44-AM44)/AO44</f>
        <v>1</v>
      </c>
    </row>
    <row r="45" spans="1:47" s="17" customFormat="1" x14ac:dyDescent="0.2">
      <c r="A45" s="61" t="s">
        <v>10</v>
      </c>
      <c r="B45" s="45">
        <f t="shared" ref="B45:W45" si="13">B44/$AK$44</f>
        <v>1.8874160991898197E-4</v>
      </c>
      <c r="C45" s="45">
        <f t="shared" si="13"/>
        <v>7.9917517099426447E-2</v>
      </c>
      <c r="D45" s="45">
        <f t="shared" si="13"/>
        <v>1.2213741891622878E-2</v>
      </c>
      <c r="E45" s="45">
        <f t="shared" si="13"/>
        <v>2.470261458775452E-2</v>
      </c>
      <c r="F45" s="45">
        <f t="shared" si="13"/>
        <v>2.3992720771342825E-2</v>
      </c>
      <c r="G45" s="45">
        <f t="shared" si="13"/>
        <v>0.12413000446970181</v>
      </c>
      <c r="H45" s="45">
        <f t="shared" si="13"/>
        <v>1.2710479760514128E-2</v>
      </c>
      <c r="I45" s="45">
        <f t="shared" si="13"/>
        <v>1.5728467493248497E-3</v>
      </c>
      <c r="J45" s="45">
        <f t="shared" si="13"/>
        <v>2.1330618959798976E-2</v>
      </c>
      <c r="K45" s="45">
        <f t="shared" si="13"/>
        <v>0.28008973208081522</v>
      </c>
      <c r="L45" s="45">
        <f t="shared" si="13"/>
        <v>1.6465592686215665E-2</v>
      </c>
      <c r="M45" s="45">
        <f t="shared" si="13"/>
        <v>3.6837479388664987E-3</v>
      </c>
      <c r="N45" s="45">
        <f t="shared" si="13"/>
        <v>0.10925885583145843</v>
      </c>
      <c r="O45" s="45">
        <f t="shared" si="13"/>
        <v>0.10986639723254094</v>
      </c>
      <c r="P45" s="45">
        <f t="shared" si="13"/>
        <v>2.8760089694520295E-2</v>
      </c>
      <c r="Q45" s="45">
        <f t="shared" si="13"/>
        <v>3.0865356806153914E-3</v>
      </c>
      <c r="R45" s="45">
        <f t="shared" si="13"/>
        <v>1.2172425320297329E-2</v>
      </c>
      <c r="S45" s="45">
        <f t="shared" si="13"/>
        <v>7.3580118465878142E-2</v>
      </c>
      <c r="T45" s="45">
        <f t="shared" si="13"/>
        <v>6.2277219169386673E-2</v>
      </c>
      <c r="U45" s="45">
        <f t="shared" si="13"/>
        <v>0</v>
      </c>
      <c r="V45" s="45">
        <f t="shared" si="13"/>
        <v>0</v>
      </c>
      <c r="W45" s="45">
        <f t="shared" si="13"/>
        <v>0</v>
      </c>
      <c r="X45" s="45">
        <f>X44/$AK$44</f>
        <v>0</v>
      </c>
      <c r="Y45" s="45">
        <f>Y44/$AK$44</f>
        <v>0</v>
      </c>
      <c r="Z45" s="45">
        <f>Z44/$AK$44</f>
        <v>0</v>
      </c>
      <c r="AA45" s="45">
        <f t="shared" ref="AA45:AF45" si="14">AA44/$AK$44</f>
        <v>0</v>
      </c>
      <c r="AB45" s="45">
        <f t="shared" si="14"/>
        <v>0</v>
      </c>
      <c r="AC45" s="45">
        <f t="shared" si="14"/>
        <v>0</v>
      </c>
      <c r="AD45" s="45">
        <f t="shared" si="14"/>
        <v>0</v>
      </c>
      <c r="AE45" s="45">
        <f t="shared" si="14"/>
        <v>0</v>
      </c>
      <c r="AF45" s="45">
        <f t="shared" si="14"/>
        <v>0</v>
      </c>
      <c r="AG45" s="45">
        <f>AG44/$AK$44</f>
        <v>0</v>
      </c>
      <c r="AH45" s="45">
        <f>AH44/$AK$44</f>
        <v>0</v>
      </c>
      <c r="AI45" s="45">
        <f>AI44/$AK$44</f>
        <v>0</v>
      </c>
      <c r="AJ45" s="45">
        <f>AJ44/$AK$44</f>
        <v>0</v>
      </c>
      <c r="AK45" s="46">
        <f>SUM(B45:AJ45)</f>
        <v>0.99999999999999967</v>
      </c>
      <c r="AL45" s="52"/>
      <c r="AM45" s="52"/>
      <c r="AN45" s="52"/>
      <c r="AO45" s="52"/>
      <c r="AP45" s="52"/>
      <c r="AQ45" s="54"/>
    </row>
    <row r="46" spans="1:47" s="17" customFormat="1" x14ac:dyDescent="0.2">
      <c r="A46" s="68" t="s">
        <v>11</v>
      </c>
      <c r="B46" s="47">
        <f t="shared" ref="B46:AF46" si="15">B45*$AM$44</f>
        <v>0</v>
      </c>
      <c r="C46" s="47">
        <f t="shared" si="15"/>
        <v>0</v>
      </c>
      <c r="D46" s="47">
        <f t="shared" si="15"/>
        <v>0</v>
      </c>
      <c r="E46" s="47">
        <f t="shared" si="15"/>
        <v>0</v>
      </c>
      <c r="F46" s="47">
        <f t="shared" si="15"/>
        <v>0</v>
      </c>
      <c r="G46" s="47">
        <f t="shared" si="15"/>
        <v>0</v>
      </c>
      <c r="H46" s="47">
        <f t="shared" si="15"/>
        <v>0</v>
      </c>
      <c r="I46" s="47">
        <f t="shared" si="15"/>
        <v>0</v>
      </c>
      <c r="J46" s="47">
        <f t="shared" si="15"/>
        <v>0</v>
      </c>
      <c r="K46" s="47">
        <f t="shared" si="15"/>
        <v>0</v>
      </c>
      <c r="L46" s="47">
        <f t="shared" si="15"/>
        <v>0</v>
      </c>
      <c r="M46" s="47">
        <f t="shared" si="15"/>
        <v>0</v>
      </c>
      <c r="N46" s="47">
        <f t="shared" si="15"/>
        <v>0</v>
      </c>
      <c r="O46" s="47">
        <f t="shared" si="15"/>
        <v>0</v>
      </c>
      <c r="P46" s="47">
        <f t="shared" si="15"/>
        <v>0</v>
      </c>
      <c r="Q46" s="47">
        <f t="shared" si="15"/>
        <v>0</v>
      </c>
      <c r="R46" s="47">
        <f t="shared" si="15"/>
        <v>0</v>
      </c>
      <c r="S46" s="47">
        <f t="shared" si="15"/>
        <v>0</v>
      </c>
      <c r="T46" s="47">
        <f t="shared" si="15"/>
        <v>0</v>
      </c>
      <c r="U46" s="47">
        <f t="shared" si="15"/>
        <v>0</v>
      </c>
      <c r="V46" s="47">
        <f t="shared" si="15"/>
        <v>0</v>
      </c>
      <c r="W46" s="47">
        <f t="shared" si="15"/>
        <v>0</v>
      </c>
      <c r="X46" s="47">
        <f t="shared" si="15"/>
        <v>0</v>
      </c>
      <c r="Y46" s="47">
        <f t="shared" si="15"/>
        <v>0</v>
      </c>
      <c r="Z46" s="47">
        <f t="shared" si="15"/>
        <v>0</v>
      </c>
      <c r="AA46" s="47">
        <f t="shared" si="15"/>
        <v>0</v>
      </c>
      <c r="AB46" s="47">
        <f t="shared" si="15"/>
        <v>0</v>
      </c>
      <c r="AC46" s="47">
        <f t="shared" si="15"/>
        <v>0</v>
      </c>
      <c r="AD46" s="47">
        <f t="shared" si="15"/>
        <v>0</v>
      </c>
      <c r="AE46" s="47">
        <f t="shared" si="15"/>
        <v>0</v>
      </c>
      <c r="AF46" s="47">
        <f t="shared" si="15"/>
        <v>0</v>
      </c>
      <c r="AG46" s="47">
        <f>AG45*$AM$44</f>
        <v>0</v>
      </c>
      <c r="AH46" s="47">
        <f>AH45*$AM$44</f>
        <v>0</v>
      </c>
      <c r="AI46" s="47">
        <f>AI45*$AM$44</f>
        <v>0</v>
      </c>
      <c r="AJ46" s="47">
        <f>AJ45*$AM$44</f>
        <v>0</v>
      </c>
      <c r="AK46" s="48">
        <f>SUM(B46:AJ46)</f>
        <v>0</v>
      </c>
      <c r="AL46" s="52"/>
      <c r="AM46" s="53"/>
      <c r="AN46" s="52"/>
      <c r="AO46" s="52"/>
      <c r="AP46" s="52"/>
      <c r="AQ46" s="54"/>
    </row>
    <row r="47" spans="1:47" s="17" customFormat="1" ht="13.5" thickBot="1" x14ac:dyDescent="0.25">
      <c r="A47" s="69" t="s">
        <v>18</v>
      </c>
      <c r="B47" s="50">
        <f>(B46-B44)/B44</f>
        <v>-1</v>
      </c>
      <c r="C47" s="50">
        <f t="shared" ref="C47:AK47" si="16">(C46-C44)/C44</f>
        <v>-1</v>
      </c>
      <c r="D47" s="50">
        <f t="shared" si="16"/>
        <v>-1</v>
      </c>
      <c r="E47" s="50">
        <f t="shared" si="16"/>
        <v>-1</v>
      </c>
      <c r="F47" s="50">
        <f t="shared" si="16"/>
        <v>-1</v>
      </c>
      <c r="G47" s="50">
        <f t="shared" si="16"/>
        <v>-1</v>
      </c>
      <c r="H47" s="50">
        <f t="shared" si="16"/>
        <v>-1</v>
      </c>
      <c r="I47" s="50">
        <f t="shared" si="16"/>
        <v>-1</v>
      </c>
      <c r="J47" s="50">
        <f t="shared" si="16"/>
        <v>-1</v>
      </c>
      <c r="K47" s="50">
        <f t="shared" si="16"/>
        <v>-1</v>
      </c>
      <c r="L47" s="50">
        <f t="shared" si="16"/>
        <v>-1</v>
      </c>
      <c r="M47" s="50">
        <f t="shared" si="16"/>
        <v>-1</v>
      </c>
      <c r="N47" s="50">
        <f t="shared" si="16"/>
        <v>-1</v>
      </c>
      <c r="O47" s="50">
        <f t="shared" si="16"/>
        <v>-1</v>
      </c>
      <c r="P47" s="50">
        <f t="shared" si="16"/>
        <v>-1</v>
      </c>
      <c r="Q47" s="50">
        <f t="shared" si="16"/>
        <v>-1</v>
      </c>
      <c r="R47" s="50">
        <f t="shared" si="16"/>
        <v>-1</v>
      </c>
      <c r="S47" s="50">
        <f t="shared" si="16"/>
        <v>-1</v>
      </c>
      <c r="T47" s="50">
        <f t="shared" si="16"/>
        <v>-1</v>
      </c>
      <c r="U47" s="50" t="e">
        <f t="shared" si="16"/>
        <v>#DIV/0!</v>
      </c>
      <c r="V47" s="50" t="e">
        <f t="shared" si="16"/>
        <v>#DIV/0!</v>
      </c>
      <c r="W47" s="50" t="e">
        <f t="shared" si="16"/>
        <v>#DIV/0!</v>
      </c>
      <c r="X47" s="50" t="e">
        <f t="shared" si="16"/>
        <v>#DIV/0!</v>
      </c>
      <c r="Y47" s="50" t="e">
        <f t="shared" si="16"/>
        <v>#DIV/0!</v>
      </c>
      <c r="Z47" s="50" t="e">
        <f t="shared" si="16"/>
        <v>#DIV/0!</v>
      </c>
      <c r="AA47" s="50" t="e">
        <f t="shared" si="16"/>
        <v>#DIV/0!</v>
      </c>
      <c r="AB47" s="50" t="e">
        <f t="shared" si="16"/>
        <v>#DIV/0!</v>
      </c>
      <c r="AC47" s="50" t="e">
        <f t="shared" si="16"/>
        <v>#DIV/0!</v>
      </c>
      <c r="AD47" s="50" t="e">
        <f t="shared" si="16"/>
        <v>#DIV/0!</v>
      </c>
      <c r="AE47" s="50" t="e">
        <f t="shared" si="16"/>
        <v>#DIV/0!</v>
      </c>
      <c r="AF47" s="50" t="e">
        <f t="shared" si="16"/>
        <v>#DIV/0!</v>
      </c>
      <c r="AG47" s="50" t="e">
        <f>(AG46-AG44)/AG44</f>
        <v>#DIV/0!</v>
      </c>
      <c r="AH47" s="50" t="e">
        <f>(AH46-AH44)/AH44</f>
        <v>#DIV/0!</v>
      </c>
      <c r="AI47" s="50" t="e">
        <f>(AI46-AI44)/AI44</f>
        <v>#DIV/0!</v>
      </c>
      <c r="AJ47" s="50" t="e">
        <f>(AJ46-AJ44)/AJ44</f>
        <v>#DIV/0!</v>
      </c>
      <c r="AK47" s="50">
        <f t="shared" si="16"/>
        <v>-1</v>
      </c>
      <c r="AL47" s="55"/>
      <c r="AM47" s="56"/>
      <c r="AN47" s="55"/>
      <c r="AO47" s="55"/>
      <c r="AP47" s="55"/>
      <c r="AQ47" s="57"/>
    </row>
    <row r="48" spans="1:47" s="44" customFormat="1" ht="13.5" thickBot="1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M48" s="72"/>
    </row>
    <row r="49" spans="1:43" s="44" customFormat="1" x14ac:dyDescent="0.2">
      <c r="A49" s="267" t="s">
        <v>14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9"/>
    </row>
    <row r="50" spans="1:43" s="17" customFormat="1" x14ac:dyDescent="0.2">
      <c r="A50" s="67" t="s">
        <v>9</v>
      </c>
      <c r="B50" s="16">
        <f>SUM(B25:B41)</f>
        <v>237</v>
      </c>
      <c r="C50" s="16">
        <f t="shared" ref="C50:AN50" si="17">SUM(C25:C41)</f>
        <v>51542</v>
      </c>
      <c r="D50" s="16">
        <f t="shared" si="17"/>
        <v>6927</v>
      </c>
      <c r="E50" s="16">
        <f t="shared" si="17"/>
        <v>17872</v>
      </c>
      <c r="F50" s="16">
        <f t="shared" si="17"/>
        <v>43104</v>
      </c>
      <c r="G50" s="16">
        <f t="shared" si="17"/>
        <v>69142</v>
      </c>
      <c r="H50" s="16">
        <f t="shared" si="17"/>
        <v>7200</v>
      </c>
      <c r="I50" s="16">
        <f t="shared" si="17"/>
        <v>216471</v>
      </c>
      <c r="J50" s="16">
        <f t="shared" si="17"/>
        <v>14709</v>
      </c>
      <c r="K50" s="16">
        <f t="shared" si="17"/>
        <v>178088</v>
      </c>
      <c r="L50" s="16">
        <f t="shared" si="17"/>
        <v>10445</v>
      </c>
      <c r="M50" s="16">
        <f t="shared" si="17"/>
        <v>3271</v>
      </c>
      <c r="N50" s="16">
        <f t="shared" si="17"/>
        <v>67684</v>
      </c>
      <c r="O50" s="16">
        <f t="shared" si="17"/>
        <v>67789</v>
      </c>
      <c r="P50" s="16">
        <f t="shared" si="17"/>
        <v>18617</v>
      </c>
      <c r="Q50" s="16">
        <f t="shared" si="17"/>
        <v>1968</v>
      </c>
      <c r="R50" s="16">
        <f t="shared" si="17"/>
        <v>4888</v>
      </c>
      <c r="S50" s="16">
        <f t="shared" si="17"/>
        <v>47694</v>
      </c>
      <c r="T50" s="16">
        <f t="shared" si="17"/>
        <v>41630</v>
      </c>
      <c r="U50" s="16">
        <f t="shared" si="17"/>
        <v>0</v>
      </c>
      <c r="V50" s="16">
        <f t="shared" si="17"/>
        <v>0</v>
      </c>
      <c r="W50" s="16">
        <f t="shared" si="17"/>
        <v>0</v>
      </c>
      <c r="X50" s="16">
        <f t="shared" si="17"/>
        <v>0</v>
      </c>
      <c r="Y50" s="16">
        <f t="shared" si="17"/>
        <v>0</v>
      </c>
      <c r="Z50" s="16">
        <f t="shared" si="17"/>
        <v>0</v>
      </c>
      <c r="AA50" s="16">
        <f t="shared" si="17"/>
        <v>0</v>
      </c>
      <c r="AB50" s="16">
        <f t="shared" si="17"/>
        <v>0</v>
      </c>
      <c r="AC50" s="16">
        <f>SUM(AC25:AC41)</f>
        <v>0</v>
      </c>
      <c r="AD50" s="16">
        <f>SUM(AD25:AD41)</f>
        <v>0</v>
      </c>
      <c r="AE50" s="16">
        <f>SUM(AE25:AE41)</f>
        <v>0</v>
      </c>
      <c r="AF50" s="16">
        <f t="shared" si="17"/>
        <v>0</v>
      </c>
      <c r="AG50" s="16">
        <f t="shared" ref="AG50:AL50" si="18">SUM(AG25:AG41)</f>
        <v>0</v>
      </c>
      <c r="AH50" s="16">
        <f t="shared" si="18"/>
        <v>0</v>
      </c>
      <c r="AI50" s="16">
        <f t="shared" si="18"/>
        <v>0</v>
      </c>
      <c r="AJ50" s="16">
        <f t="shared" si="18"/>
        <v>0</v>
      </c>
      <c r="AK50" s="16">
        <f t="shared" si="18"/>
        <v>869278</v>
      </c>
      <c r="AL50" s="16">
        <f t="shared" si="18"/>
        <v>869278.00000000012</v>
      </c>
      <c r="AM50" s="16">
        <f t="shared" si="17"/>
        <v>0</v>
      </c>
      <c r="AN50" s="16" t="e">
        <f t="shared" si="17"/>
        <v>#DIV/0!</v>
      </c>
      <c r="AO50" s="16">
        <f>SUM(AO25:AO41)</f>
        <v>0</v>
      </c>
      <c r="AP50" s="60" t="e">
        <f>(AM50-AK50)/AM50</f>
        <v>#DIV/0!</v>
      </c>
      <c r="AQ50" s="65" t="e">
        <f>(AO50-AM50)/AO50</f>
        <v>#DIV/0!</v>
      </c>
    </row>
    <row r="51" spans="1:43" s="17" customFormat="1" x14ac:dyDescent="0.2">
      <c r="A51" s="61" t="s">
        <v>10</v>
      </c>
      <c r="B51" s="45">
        <f t="shared" ref="B51:AF51" si="19">B50/$AK$50</f>
        <v>2.7264005300950905E-4</v>
      </c>
      <c r="C51" s="45">
        <f t="shared" si="19"/>
        <v>5.9292884439730444E-2</v>
      </c>
      <c r="D51" s="45">
        <f t="shared" si="19"/>
        <v>7.9686820556829924E-3</v>
      </c>
      <c r="E51" s="45">
        <f t="shared" si="19"/>
        <v>2.0559590832852092E-2</v>
      </c>
      <c r="F51" s="45">
        <f t="shared" si="19"/>
        <v>4.958597824861552E-2</v>
      </c>
      <c r="G51" s="45">
        <f t="shared" si="19"/>
        <v>7.9539571920605373E-2</v>
      </c>
      <c r="H51" s="45">
        <f t="shared" si="19"/>
        <v>8.2827357876306545E-3</v>
      </c>
      <c r="I51" s="45">
        <f t="shared" si="19"/>
        <v>0.24902390259502713</v>
      </c>
      <c r="J51" s="45">
        <f t="shared" si="19"/>
        <v>1.6920938986147126E-2</v>
      </c>
      <c r="K51" s="45">
        <f t="shared" si="19"/>
        <v>0.20486886818716221</v>
      </c>
      <c r="L51" s="45">
        <f t="shared" si="19"/>
        <v>1.2015718791916969E-2</v>
      </c>
      <c r="M51" s="45">
        <f t="shared" si="19"/>
        <v>3.7628928835194263E-3</v>
      </c>
      <c r="N51" s="45">
        <f t="shared" si="19"/>
        <v>7.7862317923610175E-2</v>
      </c>
      <c r="O51" s="45">
        <f t="shared" si="19"/>
        <v>7.7983107820513112E-2</v>
      </c>
      <c r="P51" s="45">
        <f t="shared" si="19"/>
        <v>2.1416623910877761E-2</v>
      </c>
      <c r="Q51" s="45">
        <f t="shared" si="19"/>
        <v>2.2639477819523788E-3</v>
      </c>
      <c r="R51" s="45">
        <f t="shared" si="19"/>
        <v>5.6230572958248107E-3</v>
      </c>
      <c r="S51" s="45">
        <f t="shared" si="19"/>
        <v>5.4866222313230059E-2</v>
      </c>
      <c r="T51" s="45">
        <f t="shared" si="19"/>
        <v>4.7890318172092244E-2</v>
      </c>
      <c r="U51" s="45">
        <f t="shared" si="19"/>
        <v>0</v>
      </c>
      <c r="V51" s="45">
        <f t="shared" si="19"/>
        <v>0</v>
      </c>
      <c r="W51" s="45">
        <f t="shared" si="19"/>
        <v>0</v>
      </c>
      <c r="X51" s="45">
        <f t="shared" si="19"/>
        <v>0</v>
      </c>
      <c r="Y51" s="45">
        <f t="shared" si="19"/>
        <v>0</v>
      </c>
      <c r="Z51" s="45">
        <f t="shared" si="19"/>
        <v>0</v>
      </c>
      <c r="AA51" s="45">
        <f t="shared" si="19"/>
        <v>0</v>
      </c>
      <c r="AB51" s="45">
        <f t="shared" si="19"/>
        <v>0</v>
      </c>
      <c r="AC51" s="45">
        <f t="shared" si="19"/>
        <v>0</v>
      </c>
      <c r="AD51" s="45">
        <f t="shared" si="19"/>
        <v>0</v>
      </c>
      <c r="AE51" s="45">
        <f t="shared" si="19"/>
        <v>0</v>
      </c>
      <c r="AF51" s="45">
        <f t="shared" si="19"/>
        <v>0</v>
      </c>
      <c r="AG51" s="45">
        <f>AG50/$AK$50</f>
        <v>0</v>
      </c>
      <c r="AH51" s="45">
        <f>AH50/$AK$50</f>
        <v>0</v>
      </c>
      <c r="AI51" s="45">
        <f>AI50/$AK$50</f>
        <v>0</v>
      </c>
      <c r="AJ51" s="45">
        <f>AJ50/$AK$50</f>
        <v>0</v>
      </c>
      <c r="AK51" s="45">
        <f>SUM(B51:AJ51)</f>
        <v>0.99999999999999989</v>
      </c>
      <c r="AL51" s="52"/>
      <c r="AM51" s="52"/>
      <c r="AN51" s="52"/>
      <c r="AO51" s="52"/>
      <c r="AP51" s="52"/>
      <c r="AQ51" s="54"/>
    </row>
    <row r="52" spans="1:43" s="17" customFormat="1" x14ac:dyDescent="0.2">
      <c r="A52" s="68" t="s">
        <v>11</v>
      </c>
      <c r="B52" s="47">
        <f t="shared" ref="B52:AF52" si="20">B51*$AM$50</f>
        <v>0</v>
      </c>
      <c r="C52" s="47">
        <f t="shared" si="20"/>
        <v>0</v>
      </c>
      <c r="D52" s="47">
        <f t="shared" si="20"/>
        <v>0</v>
      </c>
      <c r="E52" s="47">
        <f t="shared" si="20"/>
        <v>0</v>
      </c>
      <c r="F52" s="47">
        <f t="shared" si="20"/>
        <v>0</v>
      </c>
      <c r="G52" s="47">
        <f t="shared" si="20"/>
        <v>0</v>
      </c>
      <c r="H52" s="47">
        <f t="shared" si="20"/>
        <v>0</v>
      </c>
      <c r="I52" s="47">
        <f t="shared" si="20"/>
        <v>0</v>
      </c>
      <c r="J52" s="47">
        <f t="shared" si="20"/>
        <v>0</v>
      </c>
      <c r="K52" s="47">
        <f t="shared" si="20"/>
        <v>0</v>
      </c>
      <c r="L52" s="47">
        <f t="shared" si="20"/>
        <v>0</v>
      </c>
      <c r="M52" s="47">
        <f t="shared" si="20"/>
        <v>0</v>
      </c>
      <c r="N52" s="47">
        <f t="shared" si="20"/>
        <v>0</v>
      </c>
      <c r="O52" s="47">
        <f t="shared" si="20"/>
        <v>0</v>
      </c>
      <c r="P52" s="47">
        <f t="shared" si="20"/>
        <v>0</v>
      </c>
      <c r="Q52" s="47">
        <f t="shared" si="20"/>
        <v>0</v>
      </c>
      <c r="R52" s="47">
        <f t="shared" si="20"/>
        <v>0</v>
      </c>
      <c r="S52" s="47">
        <f t="shared" si="20"/>
        <v>0</v>
      </c>
      <c r="T52" s="47">
        <f t="shared" si="20"/>
        <v>0</v>
      </c>
      <c r="U52" s="47">
        <f t="shared" si="20"/>
        <v>0</v>
      </c>
      <c r="V52" s="47">
        <f t="shared" si="20"/>
        <v>0</v>
      </c>
      <c r="W52" s="47">
        <f t="shared" si="20"/>
        <v>0</v>
      </c>
      <c r="X52" s="47">
        <f t="shared" si="20"/>
        <v>0</v>
      </c>
      <c r="Y52" s="47">
        <f t="shared" si="20"/>
        <v>0</v>
      </c>
      <c r="Z52" s="47">
        <f t="shared" si="20"/>
        <v>0</v>
      </c>
      <c r="AA52" s="47">
        <f t="shared" si="20"/>
        <v>0</v>
      </c>
      <c r="AB52" s="47">
        <f t="shared" si="20"/>
        <v>0</v>
      </c>
      <c r="AC52" s="47">
        <f t="shared" si="20"/>
        <v>0</v>
      </c>
      <c r="AD52" s="47">
        <f t="shared" si="20"/>
        <v>0</v>
      </c>
      <c r="AE52" s="47">
        <f t="shared" si="20"/>
        <v>0</v>
      </c>
      <c r="AF52" s="47">
        <f t="shared" si="20"/>
        <v>0</v>
      </c>
      <c r="AG52" s="47">
        <f>AG51*$AM$50</f>
        <v>0</v>
      </c>
      <c r="AH52" s="47">
        <f>AH51*$AM$50</f>
        <v>0</v>
      </c>
      <c r="AI52" s="47">
        <f>AI51*$AM$50</f>
        <v>0</v>
      </c>
      <c r="AJ52" s="47">
        <f>AJ51*$AM$50</f>
        <v>0</v>
      </c>
      <c r="AK52" s="47">
        <f>SUM(B52:AJ52)</f>
        <v>0</v>
      </c>
      <c r="AL52" s="52"/>
      <c r="AM52" s="52"/>
      <c r="AN52" s="52"/>
      <c r="AO52" s="52"/>
      <c r="AP52" s="52"/>
      <c r="AQ52" s="54"/>
    </row>
    <row r="53" spans="1:43" s="17" customFormat="1" ht="13.5" thickBot="1" x14ac:dyDescent="0.25">
      <c r="A53" s="69" t="s">
        <v>18</v>
      </c>
      <c r="B53" s="50">
        <f t="shared" ref="B53:AF53" si="21">(B52-B50)/B50</f>
        <v>-1</v>
      </c>
      <c r="C53" s="50">
        <f t="shared" si="21"/>
        <v>-1</v>
      </c>
      <c r="D53" s="50">
        <f t="shared" si="21"/>
        <v>-1</v>
      </c>
      <c r="E53" s="50">
        <f t="shared" si="21"/>
        <v>-1</v>
      </c>
      <c r="F53" s="50">
        <f t="shared" si="21"/>
        <v>-1</v>
      </c>
      <c r="G53" s="50">
        <f t="shared" si="21"/>
        <v>-1</v>
      </c>
      <c r="H53" s="50">
        <f t="shared" si="21"/>
        <v>-1</v>
      </c>
      <c r="I53" s="50">
        <f t="shared" si="21"/>
        <v>-1</v>
      </c>
      <c r="J53" s="50">
        <f t="shared" si="21"/>
        <v>-1</v>
      </c>
      <c r="K53" s="50">
        <f t="shared" si="21"/>
        <v>-1</v>
      </c>
      <c r="L53" s="50">
        <f t="shared" si="21"/>
        <v>-1</v>
      </c>
      <c r="M53" s="50">
        <f t="shared" si="21"/>
        <v>-1</v>
      </c>
      <c r="N53" s="50">
        <f t="shared" si="21"/>
        <v>-1</v>
      </c>
      <c r="O53" s="50">
        <f t="shared" si="21"/>
        <v>-1</v>
      </c>
      <c r="P53" s="50">
        <f t="shared" si="21"/>
        <v>-1</v>
      </c>
      <c r="Q53" s="50">
        <f t="shared" si="21"/>
        <v>-1</v>
      </c>
      <c r="R53" s="50">
        <f t="shared" si="21"/>
        <v>-1</v>
      </c>
      <c r="S53" s="50">
        <f t="shared" si="21"/>
        <v>-1</v>
      </c>
      <c r="T53" s="50">
        <f t="shared" si="21"/>
        <v>-1</v>
      </c>
      <c r="U53" s="50" t="e">
        <f t="shared" si="21"/>
        <v>#DIV/0!</v>
      </c>
      <c r="V53" s="50" t="e">
        <f t="shared" si="21"/>
        <v>#DIV/0!</v>
      </c>
      <c r="W53" s="50" t="e">
        <f t="shared" si="21"/>
        <v>#DIV/0!</v>
      </c>
      <c r="X53" s="50" t="e">
        <f t="shared" si="21"/>
        <v>#DIV/0!</v>
      </c>
      <c r="Y53" s="50" t="e">
        <f t="shared" si="21"/>
        <v>#DIV/0!</v>
      </c>
      <c r="Z53" s="50" t="e">
        <f t="shared" si="21"/>
        <v>#DIV/0!</v>
      </c>
      <c r="AA53" s="50" t="e">
        <f t="shared" si="21"/>
        <v>#DIV/0!</v>
      </c>
      <c r="AB53" s="50" t="e">
        <f t="shared" si="21"/>
        <v>#DIV/0!</v>
      </c>
      <c r="AC53" s="50" t="e">
        <f t="shared" si="21"/>
        <v>#DIV/0!</v>
      </c>
      <c r="AD53" s="50" t="e">
        <f t="shared" si="21"/>
        <v>#DIV/0!</v>
      </c>
      <c r="AE53" s="50" t="e">
        <f t="shared" si="21"/>
        <v>#DIV/0!</v>
      </c>
      <c r="AF53" s="50" t="e">
        <f t="shared" si="21"/>
        <v>#DIV/0!</v>
      </c>
      <c r="AG53" s="50" t="e">
        <f>(AG52-AG50)/AG50</f>
        <v>#DIV/0!</v>
      </c>
      <c r="AH53" s="50" t="e">
        <f>(AH52-AH50)/AH50</f>
        <v>#DIV/0!</v>
      </c>
      <c r="AI53" s="50" t="e">
        <f>(AI52-AI50)/AI50</f>
        <v>#DIV/0!</v>
      </c>
      <c r="AJ53" s="50" t="e">
        <f>(AJ52-AJ50)/AJ50</f>
        <v>#DIV/0!</v>
      </c>
      <c r="AK53" s="50">
        <f>(AK52-AK50)/AK50</f>
        <v>-1</v>
      </c>
      <c r="AL53" s="55"/>
      <c r="AM53" s="56"/>
      <c r="AN53" s="55"/>
      <c r="AO53" s="55"/>
      <c r="AP53" s="55"/>
      <c r="AQ53" s="57"/>
    </row>
    <row r="55" spans="1:43" x14ac:dyDescent="0.2">
      <c r="L55" s="11">
        <f>L46-L44</f>
        <v>-17535</v>
      </c>
      <c r="P55" s="11">
        <f>P46-P44</f>
        <v>-30628</v>
      </c>
      <c r="U55" s="11">
        <f>U46-U44</f>
        <v>0</v>
      </c>
      <c r="X55" s="11">
        <f>X46-X44</f>
        <v>0</v>
      </c>
    </row>
    <row r="56" spans="1:43" x14ac:dyDescent="0.2">
      <c r="L56" s="27">
        <f>L55/L44</f>
        <v>-1</v>
      </c>
      <c r="P56" s="27">
        <f>P55/P44</f>
        <v>-1</v>
      </c>
      <c r="T56" s="27"/>
      <c r="U56" s="27" t="e">
        <f>U55/U44</f>
        <v>#DIV/0!</v>
      </c>
      <c r="X56" s="27" t="e">
        <f>X55/X44</f>
        <v>#DIV/0!</v>
      </c>
    </row>
    <row r="57" spans="1:43" x14ac:dyDescent="0.2">
      <c r="L57" s="11">
        <f>L44*1.12%</f>
        <v>196.39200000000002</v>
      </c>
      <c r="P57" s="11">
        <f>P44*1.12%</f>
        <v>343.03360000000004</v>
      </c>
      <c r="U57" s="11">
        <f>U44*1.12%</f>
        <v>0</v>
      </c>
      <c r="X57" s="11">
        <f>X44*1.12%</f>
        <v>0</v>
      </c>
    </row>
    <row r="58" spans="1:43" x14ac:dyDescent="0.2">
      <c r="L58" s="11">
        <f>L52-L50</f>
        <v>-10445</v>
      </c>
      <c r="P58" s="11">
        <f>P52-P50</f>
        <v>-18617</v>
      </c>
      <c r="U58" s="11">
        <f>U52-U50</f>
        <v>0</v>
      </c>
      <c r="X58" s="11">
        <f>X52-X50</f>
        <v>0</v>
      </c>
    </row>
    <row r="59" spans="1:43" x14ac:dyDescent="0.2">
      <c r="L59" s="27">
        <f>L58/L50</f>
        <v>-1</v>
      </c>
      <c r="P59" s="27">
        <f>P58/P50</f>
        <v>-1</v>
      </c>
      <c r="T59" s="27"/>
      <c r="U59" s="27" t="e">
        <f>U58/U50</f>
        <v>#DIV/0!</v>
      </c>
      <c r="X59" s="27" t="e">
        <f>X58/X50</f>
        <v>#DIV/0!</v>
      </c>
    </row>
    <row r="60" spans="1:43" x14ac:dyDescent="0.2">
      <c r="L60" s="11">
        <f>L50*1.31%</f>
        <v>136.8295</v>
      </c>
      <c r="P60" s="11">
        <f>P50*1.31%</f>
        <v>243.8827</v>
      </c>
      <c r="U60" s="11">
        <f>U50*1.31%</f>
        <v>0</v>
      </c>
      <c r="X60" s="11">
        <f>X50*1.31%</f>
        <v>0</v>
      </c>
    </row>
    <row r="63" spans="1:43" x14ac:dyDescent="0.2">
      <c r="L63" s="11" t="e">
        <f>((L57+L60)*#REF!)/1000000</f>
        <v>#REF!</v>
      </c>
      <c r="P63" s="11" t="e">
        <f>((P57+P60)*#REF!)/1000000</f>
        <v>#REF!</v>
      </c>
      <c r="U63" s="11" t="e">
        <f>((U57+U60)*#REF!)/1000000</f>
        <v>#REF!</v>
      </c>
      <c r="X63" s="11" t="e">
        <f>((X57+X60)*#REF!)/1000000</f>
        <v>#REF!</v>
      </c>
    </row>
  </sheetData>
  <mergeCells count="8">
    <mergeCell ref="A2:AQ2"/>
    <mergeCell ref="A1:AQ1"/>
    <mergeCell ref="A43:AQ43"/>
    <mergeCell ref="A49:AQ49"/>
    <mergeCell ref="B10:Y10"/>
    <mergeCell ref="AK9:AL9"/>
    <mergeCell ref="AM9:AN9"/>
    <mergeCell ref="AP9:AQ9"/>
  </mergeCells>
  <phoneticPr fontId="2" type="noConversion"/>
  <printOptions verticalCentered="1" headings="1"/>
  <pageMargins left="0.39370078740157483" right="0.39370078740157483" top="0.78740157480314965" bottom="0.78740157480314965" header="0" footer="0"/>
  <pageSetup scale="31" fitToHeight="100" orientation="landscape" r:id="rId1"/>
  <headerFooter alignWithMargins="0">
    <oddFooter>&amp;LFSCI 7.5.9.A&amp;R&amp;F&amp;D&amp;P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8197" r:id="rId4">
          <objectPr defaultSize="0" autoPict="0" r:id="rId5">
            <anchor moveWithCells="1">
              <from>
                <xdr:col>1</xdr:col>
                <xdr:colOff>180975</xdr:colOff>
                <xdr:row>0</xdr:row>
                <xdr:rowOff>9525</xdr:rowOff>
              </from>
              <to>
                <xdr:col>2</xdr:col>
                <xdr:colOff>247650</xdr:colOff>
                <xdr:row>4</xdr:row>
                <xdr:rowOff>152400</xdr:rowOff>
              </to>
            </anchor>
          </objectPr>
        </oleObject>
      </mc:Choice>
      <mc:Fallback>
        <oleObject progId="Word.Document.8" shapeId="81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C20" sqref="C20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275</v>
      </c>
      <c r="B3" s="88">
        <v>0.375</v>
      </c>
      <c r="C3" s="89">
        <v>2013</v>
      </c>
      <c r="D3" s="89">
        <v>7</v>
      </c>
      <c r="E3" s="89">
        <v>1</v>
      </c>
      <c r="F3" s="90">
        <v>308384</v>
      </c>
      <c r="G3" s="89">
        <v>0</v>
      </c>
      <c r="H3" s="90">
        <v>366855</v>
      </c>
      <c r="I3" s="89">
        <v>0</v>
      </c>
      <c r="J3" s="89">
        <v>0</v>
      </c>
      <c r="K3" s="89">
        <v>0</v>
      </c>
      <c r="L3" s="91">
        <v>316.0521</v>
      </c>
      <c r="M3" s="90">
        <v>24.7</v>
      </c>
      <c r="N3" s="92">
        <v>0</v>
      </c>
      <c r="O3" s="93">
        <v>9058</v>
      </c>
      <c r="P3" s="94">
        <f>F4-F3</f>
        <v>9058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9058</v>
      </c>
      <c r="W3" s="99">
        <f>V3*35.31467</f>
        <v>319880.28086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308384</v>
      </c>
      <c r="AF3" s="87">
        <v>275</v>
      </c>
      <c r="AG3" s="92">
        <v>1</v>
      </c>
      <c r="AH3" s="200">
        <v>308439</v>
      </c>
      <c r="AI3" s="201">
        <f>IFERROR(AE3*1,0)</f>
        <v>308384</v>
      </c>
      <c r="AJ3" s="202">
        <f>(AI3-AH3)</f>
        <v>-55</v>
      </c>
      <c r="AL3" s="203">
        <f>AH4-AH3</f>
        <v>-308439</v>
      </c>
      <c r="AM3" s="204">
        <f>AI4-AI3</f>
        <v>9058</v>
      </c>
      <c r="AN3" s="205">
        <f>(AM3-AL3)</f>
        <v>317497</v>
      </c>
      <c r="AO3" s="206">
        <f>IFERROR(AN3/AM3,"")</f>
        <v>35.05155663501877</v>
      </c>
    </row>
    <row r="4" spans="1:41" x14ac:dyDescent="0.2">
      <c r="A4" s="103">
        <v>275</v>
      </c>
      <c r="B4" s="104">
        <v>0.375</v>
      </c>
      <c r="C4" s="105">
        <v>2013</v>
      </c>
      <c r="D4" s="105">
        <v>7</v>
      </c>
      <c r="E4" s="105">
        <v>2</v>
      </c>
      <c r="F4" s="106">
        <v>317442</v>
      </c>
      <c r="G4" s="105">
        <v>0</v>
      </c>
      <c r="H4" s="106">
        <v>367262</v>
      </c>
      <c r="I4" s="105">
        <v>0</v>
      </c>
      <c r="J4" s="105">
        <v>0</v>
      </c>
      <c r="K4" s="105">
        <v>0</v>
      </c>
      <c r="L4" s="107">
        <v>309.01960000000003</v>
      </c>
      <c r="M4" s="106">
        <v>24.5</v>
      </c>
      <c r="N4" s="108">
        <v>0</v>
      </c>
      <c r="O4" s="109">
        <v>9159</v>
      </c>
      <c r="P4" s="94">
        <f t="shared" ref="P4:P33" si="0">F5-F4</f>
        <v>9159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9159</v>
      </c>
      <c r="W4" s="113">
        <f>V4*35.31467</f>
        <v>323447.06253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317442</v>
      </c>
      <c r="AF4" s="103"/>
      <c r="AG4" s="207"/>
      <c r="AH4" s="208"/>
      <c r="AI4" s="209">
        <f t="shared" ref="AI4:AI34" si="4">IFERROR(AE4*1,0)</f>
        <v>317442</v>
      </c>
      <c r="AJ4" s="210">
        <f t="shared" ref="AJ4:AJ34" si="5">(AI4-AH4)</f>
        <v>317442</v>
      </c>
      <c r="AL4" s="203">
        <f t="shared" ref="AL4:AM33" si="6">AH5-AH4</f>
        <v>0</v>
      </c>
      <c r="AM4" s="211">
        <f t="shared" si="6"/>
        <v>9159</v>
      </c>
      <c r="AN4" s="212">
        <f t="shared" ref="AN4:AN33" si="7">(AM4-AL4)</f>
        <v>9159</v>
      </c>
      <c r="AO4" s="213">
        <f t="shared" ref="AO4:AO33" si="8">IFERROR(AN4/AM4,"")</f>
        <v>1</v>
      </c>
    </row>
    <row r="5" spans="1:41" x14ac:dyDescent="0.2">
      <c r="A5" s="103">
        <v>275</v>
      </c>
      <c r="B5" s="104">
        <v>0.375</v>
      </c>
      <c r="C5" s="105">
        <v>2013</v>
      </c>
      <c r="D5" s="105">
        <v>7</v>
      </c>
      <c r="E5" s="105">
        <v>3</v>
      </c>
      <c r="F5" s="106">
        <v>326601</v>
      </c>
      <c r="G5" s="105">
        <v>0</v>
      </c>
      <c r="H5" s="106">
        <v>367675</v>
      </c>
      <c r="I5" s="105">
        <v>0</v>
      </c>
      <c r="J5" s="105">
        <v>0</v>
      </c>
      <c r="K5" s="105">
        <v>0</v>
      </c>
      <c r="L5" s="107">
        <v>308.14999999999998</v>
      </c>
      <c r="M5" s="106">
        <v>24.5</v>
      </c>
      <c r="N5" s="108">
        <v>0</v>
      </c>
      <c r="O5" s="109">
        <v>3357</v>
      </c>
      <c r="P5" s="94">
        <f t="shared" si="0"/>
        <v>3357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3357</v>
      </c>
      <c r="W5" s="113">
        <f t="shared" ref="W5:W33" si="10">V5*35.31467</f>
        <v>118551.34719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326601</v>
      </c>
      <c r="AF5" s="103"/>
      <c r="AG5" s="207"/>
      <c r="AH5" s="208"/>
      <c r="AI5" s="209">
        <f t="shared" si="4"/>
        <v>326601</v>
      </c>
      <c r="AJ5" s="210">
        <f t="shared" si="5"/>
        <v>326601</v>
      </c>
      <c r="AL5" s="203">
        <f t="shared" si="6"/>
        <v>0</v>
      </c>
      <c r="AM5" s="211">
        <f t="shared" si="6"/>
        <v>3357</v>
      </c>
      <c r="AN5" s="212">
        <f t="shared" si="7"/>
        <v>3357</v>
      </c>
      <c r="AO5" s="213">
        <f t="shared" si="8"/>
        <v>1</v>
      </c>
    </row>
    <row r="6" spans="1:41" x14ac:dyDescent="0.2">
      <c r="A6" s="103">
        <v>275</v>
      </c>
      <c r="B6" s="104">
        <v>0.375</v>
      </c>
      <c r="C6" s="105">
        <v>2013</v>
      </c>
      <c r="D6" s="105">
        <v>7</v>
      </c>
      <c r="E6" s="105">
        <v>4</v>
      </c>
      <c r="F6" s="106">
        <v>329958</v>
      </c>
      <c r="G6" s="105">
        <v>0</v>
      </c>
      <c r="H6" s="106">
        <v>367828</v>
      </c>
      <c r="I6" s="105">
        <v>0</v>
      </c>
      <c r="J6" s="105">
        <v>0</v>
      </c>
      <c r="K6" s="105">
        <v>0</v>
      </c>
      <c r="L6" s="107">
        <v>308.81569999999999</v>
      </c>
      <c r="M6" s="106">
        <v>21.1</v>
      </c>
      <c r="N6" s="108">
        <v>0</v>
      </c>
      <c r="O6" s="109">
        <v>5526</v>
      </c>
      <c r="P6" s="94">
        <f t="shared" si="0"/>
        <v>5526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5526</v>
      </c>
      <c r="W6" s="113">
        <f t="shared" si="10"/>
        <v>195148.86642000001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329958</v>
      </c>
      <c r="AF6" s="103"/>
      <c r="AG6" s="207"/>
      <c r="AH6" s="208"/>
      <c r="AI6" s="209">
        <f t="shared" si="4"/>
        <v>329958</v>
      </c>
      <c r="AJ6" s="210">
        <f t="shared" si="5"/>
        <v>329958</v>
      </c>
      <c r="AL6" s="203">
        <f t="shared" si="6"/>
        <v>0</v>
      </c>
      <c r="AM6" s="211">
        <f t="shared" si="6"/>
        <v>5526</v>
      </c>
      <c r="AN6" s="212">
        <f t="shared" si="7"/>
        <v>5526</v>
      </c>
      <c r="AO6" s="213">
        <f t="shared" si="8"/>
        <v>1</v>
      </c>
    </row>
    <row r="7" spans="1:41" x14ac:dyDescent="0.2">
      <c r="A7" s="103">
        <v>275</v>
      </c>
      <c r="B7" s="104">
        <v>0.375</v>
      </c>
      <c r="C7" s="105">
        <v>2013</v>
      </c>
      <c r="D7" s="105">
        <v>7</v>
      </c>
      <c r="E7" s="105">
        <v>5</v>
      </c>
      <c r="F7" s="106">
        <v>335484</v>
      </c>
      <c r="G7" s="105">
        <v>0</v>
      </c>
      <c r="H7" s="106">
        <v>368077</v>
      </c>
      <c r="I7" s="105">
        <v>0</v>
      </c>
      <c r="J7" s="105">
        <v>0</v>
      </c>
      <c r="K7" s="105">
        <v>0</v>
      </c>
      <c r="L7" s="107">
        <v>307.3931</v>
      </c>
      <c r="M7" s="106">
        <v>23.6</v>
      </c>
      <c r="N7" s="108">
        <v>0</v>
      </c>
      <c r="O7" s="109">
        <v>9694</v>
      </c>
      <c r="P7" s="94">
        <f t="shared" si="0"/>
        <v>9694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9694</v>
      </c>
      <c r="W7" s="113">
        <f t="shared" si="10"/>
        <v>342340.41097999999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335484</v>
      </c>
      <c r="AF7" s="103"/>
      <c r="AG7" s="207"/>
      <c r="AH7" s="208"/>
      <c r="AI7" s="209">
        <f t="shared" si="4"/>
        <v>335484</v>
      </c>
      <c r="AJ7" s="210">
        <f t="shared" si="5"/>
        <v>335484</v>
      </c>
      <c r="AL7" s="203">
        <f t="shared" si="6"/>
        <v>0</v>
      </c>
      <c r="AM7" s="211">
        <f t="shared" si="6"/>
        <v>9694</v>
      </c>
      <c r="AN7" s="212">
        <f t="shared" si="7"/>
        <v>9694</v>
      </c>
      <c r="AO7" s="213">
        <f t="shared" si="8"/>
        <v>1</v>
      </c>
    </row>
    <row r="8" spans="1:41" x14ac:dyDescent="0.2">
      <c r="A8" s="103">
        <v>275</v>
      </c>
      <c r="B8" s="104">
        <v>0.375</v>
      </c>
      <c r="C8" s="105">
        <v>2013</v>
      </c>
      <c r="D8" s="105">
        <v>7</v>
      </c>
      <c r="E8" s="105">
        <v>6</v>
      </c>
      <c r="F8" s="106">
        <v>345178</v>
      </c>
      <c r="G8" s="105">
        <v>0</v>
      </c>
      <c r="H8" s="106">
        <v>368513</v>
      </c>
      <c r="I8" s="105">
        <v>0</v>
      </c>
      <c r="J8" s="105">
        <v>0</v>
      </c>
      <c r="K8" s="105">
        <v>0</v>
      </c>
      <c r="L8" s="107">
        <v>307.90260000000001</v>
      </c>
      <c r="M8" s="106">
        <v>23.9</v>
      </c>
      <c r="N8" s="108">
        <v>0</v>
      </c>
      <c r="O8" s="109">
        <v>9121</v>
      </c>
      <c r="P8" s="94">
        <f t="shared" si="0"/>
        <v>9121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9121</v>
      </c>
      <c r="W8" s="113">
        <f t="shared" si="10"/>
        <v>322105.10506999999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345178</v>
      </c>
      <c r="AF8" s="103"/>
      <c r="AG8" s="207"/>
      <c r="AH8" s="208"/>
      <c r="AI8" s="209">
        <f t="shared" si="4"/>
        <v>345178</v>
      </c>
      <c r="AJ8" s="210">
        <f t="shared" si="5"/>
        <v>345178</v>
      </c>
      <c r="AL8" s="203">
        <f t="shared" si="6"/>
        <v>0</v>
      </c>
      <c r="AM8" s="211">
        <f t="shared" si="6"/>
        <v>9121</v>
      </c>
      <c r="AN8" s="212">
        <f t="shared" si="7"/>
        <v>9121</v>
      </c>
      <c r="AO8" s="213">
        <f t="shared" si="8"/>
        <v>1</v>
      </c>
    </row>
    <row r="9" spans="1:41" x14ac:dyDescent="0.2">
      <c r="A9" s="103">
        <v>275</v>
      </c>
      <c r="B9" s="104">
        <v>0.375</v>
      </c>
      <c r="C9" s="105">
        <v>2013</v>
      </c>
      <c r="D9" s="105">
        <v>7</v>
      </c>
      <c r="E9" s="105">
        <v>7</v>
      </c>
      <c r="F9" s="106">
        <v>354299</v>
      </c>
      <c r="G9" s="105">
        <v>0</v>
      </c>
      <c r="H9" s="106">
        <v>368914</v>
      </c>
      <c r="I9" s="105">
        <v>0</v>
      </c>
      <c r="J9" s="105">
        <v>0</v>
      </c>
      <c r="K9" s="105">
        <v>0</v>
      </c>
      <c r="L9" s="107">
        <v>315.40809999999999</v>
      </c>
      <c r="M9" s="106">
        <v>24.4</v>
      </c>
      <c r="N9" s="108">
        <v>0</v>
      </c>
      <c r="O9" s="109">
        <v>9146</v>
      </c>
      <c r="P9" s="94">
        <f t="shared" si="0"/>
        <v>9146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9146</v>
      </c>
      <c r="W9" s="113">
        <f t="shared" si="10"/>
        <v>322987.97181999998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354299</v>
      </c>
      <c r="AF9" s="103"/>
      <c r="AG9" s="207"/>
      <c r="AH9" s="208"/>
      <c r="AI9" s="209">
        <f t="shared" si="4"/>
        <v>354299</v>
      </c>
      <c r="AJ9" s="210">
        <f t="shared" si="5"/>
        <v>354299</v>
      </c>
      <c r="AL9" s="203">
        <f t="shared" si="6"/>
        <v>363496</v>
      </c>
      <c r="AM9" s="211">
        <f t="shared" si="6"/>
        <v>9146</v>
      </c>
      <c r="AN9" s="212">
        <f t="shared" si="7"/>
        <v>-354350</v>
      </c>
      <c r="AO9" s="213">
        <f t="shared" si="8"/>
        <v>-38.743713098622351</v>
      </c>
    </row>
    <row r="10" spans="1:41" x14ac:dyDescent="0.2">
      <c r="A10" s="103">
        <v>275</v>
      </c>
      <c r="B10" s="104">
        <v>0.375</v>
      </c>
      <c r="C10" s="105">
        <v>2013</v>
      </c>
      <c r="D10" s="105">
        <v>7</v>
      </c>
      <c r="E10" s="105">
        <v>8</v>
      </c>
      <c r="F10" s="106">
        <v>363445</v>
      </c>
      <c r="G10" s="105">
        <v>0</v>
      </c>
      <c r="H10" s="106">
        <v>369317</v>
      </c>
      <c r="I10" s="105">
        <v>0</v>
      </c>
      <c r="J10" s="105">
        <v>0</v>
      </c>
      <c r="K10" s="105">
        <v>0</v>
      </c>
      <c r="L10" s="107">
        <v>315.44560000000001</v>
      </c>
      <c r="M10" s="106">
        <v>24.2</v>
      </c>
      <c r="N10" s="108">
        <v>0</v>
      </c>
      <c r="O10" s="109">
        <v>8857</v>
      </c>
      <c r="P10" s="94">
        <f t="shared" si="0"/>
        <v>8857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8857</v>
      </c>
      <c r="W10" s="113">
        <f t="shared" si="10"/>
        <v>312782.03219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363445</v>
      </c>
      <c r="AF10" s="103">
        <v>275</v>
      </c>
      <c r="AG10" s="207">
        <v>8</v>
      </c>
      <c r="AH10" s="208">
        <v>363496</v>
      </c>
      <c r="AI10" s="209">
        <f t="shared" si="4"/>
        <v>363445</v>
      </c>
      <c r="AJ10" s="210">
        <f t="shared" si="5"/>
        <v>-51</v>
      </c>
      <c r="AL10" s="203">
        <f t="shared" si="6"/>
        <v>8860</v>
      </c>
      <c r="AM10" s="211">
        <f t="shared" si="6"/>
        <v>8857</v>
      </c>
      <c r="AN10" s="212">
        <f t="shared" si="7"/>
        <v>-3</v>
      </c>
      <c r="AO10" s="213">
        <f t="shared" si="8"/>
        <v>-3.3871514056678332E-4</v>
      </c>
    </row>
    <row r="11" spans="1:41" x14ac:dyDescent="0.2">
      <c r="A11" s="103">
        <v>275</v>
      </c>
      <c r="B11" s="104">
        <v>0.375</v>
      </c>
      <c r="C11" s="105">
        <v>2013</v>
      </c>
      <c r="D11" s="105">
        <v>7</v>
      </c>
      <c r="E11" s="105">
        <v>9</v>
      </c>
      <c r="F11" s="106">
        <v>372302</v>
      </c>
      <c r="G11" s="105">
        <v>0</v>
      </c>
      <c r="H11" s="106">
        <v>369718</v>
      </c>
      <c r="I11" s="105">
        <v>0</v>
      </c>
      <c r="J11" s="105">
        <v>0</v>
      </c>
      <c r="K11" s="105">
        <v>0</v>
      </c>
      <c r="L11" s="107">
        <v>306.18419999999998</v>
      </c>
      <c r="M11" s="106">
        <v>23.9</v>
      </c>
      <c r="N11" s="108">
        <v>0</v>
      </c>
      <c r="O11" s="109">
        <v>8575</v>
      </c>
      <c r="P11" s="94">
        <f t="shared" si="0"/>
        <v>8575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8575</v>
      </c>
      <c r="W11" s="116">
        <f t="shared" si="10"/>
        <v>302823.29525000002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372302</v>
      </c>
      <c r="AF11" s="103">
        <v>275</v>
      </c>
      <c r="AG11" s="207">
        <v>9</v>
      </c>
      <c r="AH11" s="208">
        <v>372356</v>
      </c>
      <c r="AI11" s="209">
        <f t="shared" si="4"/>
        <v>372302</v>
      </c>
      <c r="AJ11" s="210">
        <f t="shared" si="5"/>
        <v>-54</v>
      </c>
      <c r="AL11" s="203">
        <f t="shared" si="6"/>
        <v>8584</v>
      </c>
      <c r="AM11" s="211">
        <f t="shared" si="6"/>
        <v>8575</v>
      </c>
      <c r="AN11" s="212">
        <f t="shared" si="7"/>
        <v>-9</v>
      </c>
      <c r="AO11" s="213">
        <f t="shared" si="8"/>
        <v>-1.0495626822157435E-3</v>
      </c>
    </row>
    <row r="12" spans="1:41" x14ac:dyDescent="0.2">
      <c r="A12" s="103">
        <v>275</v>
      </c>
      <c r="B12" s="104">
        <v>0.375</v>
      </c>
      <c r="C12" s="105">
        <v>2013</v>
      </c>
      <c r="D12" s="105">
        <v>7</v>
      </c>
      <c r="E12" s="105">
        <v>10</v>
      </c>
      <c r="F12" s="106">
        <v>380877</v>
      </c>
      <c r="G12" s="105">
        <v>0</v>
      </c>
      <c r="H12" s="106">
        <v>370106</v>
      </c>
      <c r="I12" s="105">
        <v>0</v>
      </c>
      <c r="J12" s="105">
        <v>0</v>
      </c>
      <c r="K12" s="105">
        <v>0</v>
      </c>
      <c r="L12" s="107">
        <v>306.7013</v>
      </c>
      <c r="M12" s="106">
        <v>24.1</v>
      </c>
      <c r="N12" s="108">
        <v>0</v>
      </c>
      <c r="O12" s="109">
        <v>7831</v>
      </c>
      <c r="P12" s="94">
        <f t="shared" si="0"/>
        <v>7831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7831</v>
      </c>
      <c r="W12" s="116">
        <f t="shared" si="10"/>
        <v>276549.18076999998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380877</v>
      </c>
      <c r="AF12" s="103">
        <v>275</v>
      </c>
      <c r="AG12" s="207">
        <v>10</v>
      </c>
      <c r="AH12" s="208">
        <v>380940</v>
      </c>
      <c r="AI12" s="209">
        <f t="shared" si="4"/>
        <v>380877</v>
      </c>
      <c r="AJ12" s="210">
        <f t="shared" si="5"/>
        <v>-63</v>
      </c>
      <c r="AL12" s="203">
        <f t="shared" si="6"/>
        <v>7818</v>
      </c>
      <c r="AM12" s="211">
        <f t="shared" si="6"/>
        <v>7831</v>
      </c>
      <c r="AN12" s="212">
        <f t="shared" si="7"/>
        <v>13</v>
      </c>
      <c r="AO12" s="213">
        <f t="shared" si="8"/>
        <v>1.6600689567105094E-3</v>
      </c>
    </row>
    <row r="13" spans="1:41" x14ac:dyDescent="0.2">
      <c r="A13" s="103">
        <v>275</v>
      </c>
      <c r="B13" s="104">
        <v>0.375</v>
      </c>
      <c r="C13" s="105">
        <v>2013</v>
      </c>
      <c r="D13" s="105">
        <v>7</v>
      </c>
      <c r="E13" s="105">
        <v>11</v>
      </c>
      <c r="F13" s="106">
        <v>388708</v>
      </c>
      <c r="G13" s="105">
        <v>0</v>
      </c>
      <c r="H13" s="106">
        <v>370459</v>
      </c>
      <c r="I13" s="105">
        <v>0</v>
      </c>
      <c r="J13" s="105">
        <v>0</v>
      </c>
      <c r="K13" s="105">
        <v>0</v>
      </c>
      <c r="L13" s="107">
        <v>307.66289999999998</v>
      </c>
      <c r="M13" s="106">
        <v>23.9</v>
      </c>
      <c r="N13" s="108">
        <v>0</v>
      </c>
      <c r="O13" s="109">
        <v>8045</v>
      </c>
      <c r="P13" s="94">
        <f t="shared" si="0"/>
        <v>8045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8045</v>
      </c>
      <c r="W13" s="116">
        <f t="shared" si="10"/>
        <v>284106.52015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388708</v>
      </c>
      <c r="AF13" s="103">
        <v>275</v>
      </c>
      <c r="AG13" s="207">
        <v>11</v>
      </c>
      <c r="AH13" s="208">
        <v>388758</v>
      </c>
      <c r="AI13" s="209">
        <f t="shared" si="4"/>
        <v>388708</v>
      </c>
      <c r="AJ13" s="210">
        <f t="shared" si="5"/>
        <v>-50</v>
      </c>
      <c r="AL13" s="203">
        <f t="shared" si="6"/>
        <v>8057</v>
      </c>
      <c r="AM13" s="211">
        <f t="shared" si="6"/>
        <v>8045</v>
      </c>
      <c r="AN13" s="212">
        <f t="shared" si="7"/>
        <v>-12</v>
      </c>
      <c r="AO13" s="213">
        <f t="shared" si="8"/>
        <v>-1.4916096954630206E-3</v>
      </c>
    </row>
    <row r="14" spans="1:41" x14ac:dyDescent="0.2">
      <c r="A14" s="103">
        <v>275</v>
      </c>
      <c r="B14" s="104">
        <v>0.375</v>
      </c>
      <c r="C14" s="105">
        <v>2013</v>
      </c>
      <c r="D14" s="105">
        <v>7</v>
      </c>
      <c r="E14" s="105">
        <v>12</v>
      </c>
      <c r="F14" s="106">
        <v>396753</v>
      </c>
      <c r="G14" s="105">
        <v>0</v>
      </c>
      <c r="H14" s="106">
        <v>370822</v>
      </c>
      <c r="I14" s="105">
        <v>0</v>
      </c>
      <c r="J14" s="105">
        <v>0</v>
      </c>
      <c r="K14" s="105">
        <v>0</v>
      </c>
      <c r="L14" s="107">
        <v>306.81049999999999</v>
      </c>
      <c r="M14" s="106">
        <v>23.8</v>
      </c>
      <c r="N14" s="108">
        <v>0</v>
      </c>
      <c r="O14" s="109">
        <v>9423</v>
      </c>
      <c r="P14" s="94">
        <f t="shared" si="0"/>
        <v>9423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9423</v>
      </c>
      <c r="W14" s="116">
        <f t="shared" si="10"/>
        <v>332770.13540999999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396753</v>
      </c>
      <c r="AF14" s="103">
        <v>275</v>
      </c>
      <c r="AG14" s="207">
        <v>12</v>
      </c>
      <c r="AH14" s="208">
        <v>396815</v>
      </c>
      <c r="AI14" s="209">
        <f t="shared" si="4"/>
        <v>396753</v>
      </c>
      <c r="AJ14" s="210">
        <f t="shared" si="5"/>
        <v>-62</v>
      </c>
      <c r="AL14" s="203">
        <f t="shared" si="6"/>
        <v>9401</v>
      </c>
      <c r="AM14" s="211">
        <f t="shared" si="6"/>
        <v>9423</v>
      </c>
      <c r="AN14" s="212">
        <f t="shared" si="7"/>
        <v>22</v>
      </c>
      <c r="AO14" s="213">
        <f t="shared" si="8"/>
        <v>2.3347129364321342E-3</v>
      </c>
    </row>
    <row r="15" spans="1:41" x14ac:dyDescent="0.2">
      <c r="A15" s="103">
        <v>275</v>
      </c>
      <c r="B15" s="104">
        <v>0.375</v>
      </c>
      <c r="C15" s="105">
        <v>2013</v>
      </c>
      <c r="D15" s="105">
        <v>7</v>
      </c>
      <c r="E15" s="105">
        <v>13</v>
      </c>
      <c r="F15" s="106">
        <v>406176</v>
      </c>
      <c r="G15" s="105">
        <v>0</v>
      </c>
      <c r="H15" s="106">
        <v>371245</v>
      </c>
      <c r="I15" s="105">
        <v>0</v>
      </c>
      <c r="J15" s="105">
        <v>0</v>
      </c>
      <c r="K15" s="105">
        <v>0</v>
      </c>
      <c r="L15" s="107">
        <v>308.59480000000002</v>
      </c>
      <c r="M15" s="106">
        <v>23.8</v>
      </c>
      <c r="N15" s="108">
        <v>0</v>
      </c>
      <c r="O15" s="109">
        <v>9207</v>
      </c>
      <c r="P15" s="94">
        <f t="shared" si="0"/>
        <v>9207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9207</v>
      </c>
      <c r="W15" s="116">
        <f t="shared" si="10"/>
        <v>325142.16668999998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406176</v>
      </c>
      <c r="AF15" s="103">
        <v>275</v>
      </c>
      <c r="AG15" s="207">
        <v>13</v>
      </c>
      <c r="AH15" s="208">
        <v>406216</v>
      </c>
      <c r="AI15" s="209">
        <f t="shared" si="4"/>
        <v>406176</v>
      </c>
      <c r="AJ15" s="210">
        <f t="shared" si="5"/>
        <v>-40</v>
      </c>
      <c r="AL15" s="203">
        <f t="shared" si="6"/>
        <v>9226</v>
      </c>
      <c r="AM15" s="211">
        <f t="shared" si="6"/>
        <v>9207</v>
      </c>
      <c r="AN15" s="212">
        <f t="shared" si="7"/>
        <v>-19</v>
      </c>
      <c r="AO15" s="213">
        <f t="shared" si="8"/>
        <v>-2.0636472249375474E-3</v>
      </c>
    </row>
    <row r="16" spans="1:41" x14ac:dyDescent="0.2">
      <c r="A16" s="103">
        <v>275</v>
      </c>
      <c r="B16" s="104">
        <v>0.375</v>
      </c>
      <c r="C16" s="105">
        <v>2013</v>
      </c>
      <c r="D16" s="105">
        <v>7</v>
      </c>
      <c r="E16" s="105">
        <v>14</v>
      </c>
      <c r="F16" s="106">
        <v>415383</v>
      </c>
      <c r="G16" s="105">
        <v>0</v>
      </c>
      <c r="H16" s="106">
        <v>371651</v>
      </c>
      <c r="I16" s="105">
        <v>0</v>
      </c>
      <c r="J16" s="105">
        <v>0</v>
      </c>
      <c r="K16" s="105">
        <v>0</v>
      </c>
      <c r="L16" s="107">
        <v>313.94830000000002</v>
      </c>
      <c r="M16" s="106">
        <v>23.8</v>
      </c>
      <c r="N16" s="108">
        <v>0</v>
      </c>
      <c r="O16" s="109">
        <v>9356</v>
      </c>
      <c r="P16" s="94">
        <f t="shared" si="0"/>
        <v>9356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9356</v>
      </c>
      <c r="W16" s="116">
        <f t="shared" si="10"/>
        <v>330404.05251999997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415383</v>
      </c>
      <c r="AF16" s="103">
        <v>275</v>
      </c>
      <c r="AG16" s="207">
        <v>14</v>
      </c>
      <c r="AH16" s="208">
        <v>415442</v>
      </c>
      <c r="AI16" s="209">
        <f t="shared" si="4"/>
        <v>415383</v>
      </c>
      <c r="AJ16" s="210">
        <f t="shared" si="5"/>
        <v>-59</v>
      </c>
      <c r="AL16" s="203">
        <f t="shared" si="6"/>
        <v>9361</v>
      </c>
      <c r="AM16" s="211">
        <f t="shared" si="6"/>
        <v>9356</v>
      </c>
      <c r="AN16" s="212">
        <f t="shared" si="7"/>
        <v>-5</v>
      </c>
      <c r="AO16" s="213">
        <f t="shared" si="8"/>
        <v>-5.3441641727233866E-4</v>
      </c>
    </row>
    <row r="17" spans="1:41" x14ac:dyDescent="0.2">
      <c r="A17" s="103">
        <v>275</v>
      </c>
      <c r="B17" s="104">
        <v>0.375</v>
      </c>
      <c r="C17" s="105">
        <v>2013</v>
      </c>
      <c r="D17" s="105">
        <v>7</v>
      </c>
      <c r="E17" s="105">
        <v>15</v>
      </c>
      <c r="F17" s="106">
        <v>424739</v>
      </c>
      <c r="G17" s="105">
        <v>0</v>
      </c>
      <c r="H17" s="106">
        <v>372061</v>
      </c>
      <c r="I17" s="105">
        <v>0</v>
      </c>
      <c r="J17" s="105">
        <v>0</v>
      </c>
      <c r="K17" s="105">
        <v>0</v>
      </c>
      <c r="L17" s="107">
        <v>315.54320000000001</v>
      </c>
      <c r="M17" s="106">
        <v>23.8</v>
      </c>
      <c r="N17" s="108">
        <v>0</v>
      </c>
      <c r="O17" s="109">
        <v>9033</v>
      </c>
      <c r="P17" s="94">
        <f t="shared" si="0"/>
        <v>9033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9033</v>
      </c>
      <c r="W17" s="116">
        <f t="shared" si="10"/>
        <v>318997.41411000001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424739</v>
      </c>
      <c r="AF17" s="103">
        <v>275</v>
      </c>
      <c r="AG17" s="207">
        <v>15</v>
      </c>
      <c r="AH17" s="208">
        <v>424803</v>
      </c>
      <c r="AI17" s="209">
        <f t="shared" si="4"/>
        <v>424739</v>
      </c>
      <c r="AJ17" s="210">
        <f t="shared" si="5"/>
        <v>-64</v>
      </c>
      <c r="AL17" s="203">
        <f t="shared" si="6"/>
        <v>9026</v>
      </c>
      <c r="AM17" s="211">
        <f t="shared" si="6"/>
        <v>9033</v>
      </c>
      <c r="AN17" s="212">
        <f t="shared" si="7"/>
        <v>7</v>
      </c>
      <c r="AO17" s="213">
        <f t="shared" si="8"/>
        <v>7.7493634451455777E-4</v>
      </c>
    </row>
    <row r="18" spans="1:41" x14ac:dyDescent="0.2">
      <c r="A18" s="103">
        <v>275</v>
      </c>
      <c r="B18" s="104">
        <v>0.375</v>
      </c>
      <c r="C18" s="105">
        <v>2013</v>
      </c>
      <c r="D18" s="105">
        <v>7</v>
      </c>
      <c r="E18" s="105">
        <v>16</v>
      </c>
      <c r="F18" s="106">
        <v>433772</v>
      </c>
      <c r="G18" s="105">
        <v>0</v>
      </c>
      <c r="H18" s="106">
        <v>372470</v>
      </c>
      <c r="I18" s="105">
        <v>0</v>
      </c>
      <c r="J18" s="105">
        <v>0</v>
      </c>
      <c r="K18" s="105">
        <v>0</v>
      </c>
      <c r="L18" s="107">
        <v>306.63690000000003</v>
      </c>
      <c r="M18" s="106">
        <v>23.8</v>
      </c>
      <c r="N18" s="108">
        <v>0</v>
      </c>
      <c r="O18" s="109">
        <v>8575</v>
      </c>
      <c r="P18" s="94">
        <f t="shared" si="0"/>
        <v>8575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8575</v>
      </c>
      <c r="W18" s="116">
        <f t="shared" si="10"/>
        <v>302823.29525000002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433772</v>
      </c>
      <c r="AF18" s="103">
        <v>275</v>
      </c>
      <c r="AG18" s="207">
        <v>16</v>
      </c>
      <c r="AH18" s="208">
        <v>433829</v>
      </c>
      <c r="AI18" s="209">
        <f t="shared" si="4"/>
        <v>433772</v>
      </c>
      <c r="AJ18" s="210">
        <f t="shared" si="5"/>
        <v>-57</v>
      </c>
      <c r="AL18" s="203">
        <f t="shared" si="6"/>
        <v>8566</v>
      </c>
      <c r="AM18" s="211">
        <f t="shared" si="6"/>
        <v>8575</v>
      </c>
      <c r="AN18" s="212">
        <f t="shared" si="7"/>
        <v>9</v>
      </c>
      <c r="AO18" s="213">
        <f t="shared" si="8"/>
        <v>1.0495626822157435E-3</v>
      </c>
    </row>
    <row r="19" spans="1:41" x14ac:dyDescent="0.2">
      <c r="A19" s="103">
        <v>275</v>
      </c>
      <c r="B19" s="104">
        <v>0.375</v>
      </c>
      <c r="C19" s="105">
        <v>2013</v>
      </c>
      <c r="D19" s="105">
        <v>7</v>
      </c>
      <c r="E19" s="105">
        <v>17</v>
      </c>
      <c r="F19" s="106">
        <v>442347</v>
      </c>
      <c r="G19" s="105">
        <v>0</v>
      </c>
      <c r="H19" s="106">
        <v>372858</v>
      </c>
      <c r="I19" s="105">
        <v>0</v>
      </c>
      <c r="J19" s="105">
        <v>0</v>
      </c>
      <c r="K19" s="105">
        <v>0</v>
      </c>
      <c r="L19" s="107">
        <v>306.3494</v>
      </c>
      <c r="M19" s="106">
        <v>24</v>
      </c>
      <c r="N19" s="108">
        <v>0</v>
      </c>
      <c r="O19" s="109">
        <v>7762</v>
      </c>
      <c r="P19" s="94">
        <f t="shared" si="0"/>
        <v>7762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7762</v>
      </c>
      <c r="W19" s="116">
        <f t="shared" si="10"/>
        <v>274112.46853999997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442347</v>
      </c>
      <c r="AF19" s="103">
        <v>275</v>
      </c>
      <c r="AG19" s="207">
        <v>17</v>
      </c>
      <c r="AH19" s="208">
        <v>442395</v>
      </c>
      <c r="AI19" s="209">
        <f t="shared" si="4"/>
        <v>442347</v>
      </c>
      <c r="AJ19" s="210">
        <f t="shared" si="5"/>
        <v>-48</v>
      </c>
      <c r="AL19" s="203">
        <f t="shared" si="6"/>
        <v>7764</v>
      </c>
      <c r="AM19" s="211">
        <f t="shared" si="6"/>
        <v>7762</v>
      </c>
      <c r="AN19" s="212">
        <f t="shared" si="7"/>
        <v>-2</v>
      </c>
      <c r="AO19" s="213">
        <f t="shared" si="8"/>
        <v>-2.576655501159495E-4</v>
      </c>
    </row>
    <row r="20" spans="1:41" x14ac:dyDescent="0.2">
      <c r="A20" s="103">
        <v>275</v>
      </c>
      <c r="B20" s="104">
        <v>0.375</v>
      </c>
      <c r="C20" s="105">
        <v>2013</v>
      </c>
      <c r="D20" s="105">
        <v>7</v>
      </c>
      <c r="E20" s="105">
        <v>18</v>
      </c>
      <c r="F20" s="106">
        <v>450109</v>
      </c>
      <c r="G20" s="105">
        <v>0</v>
      </c>
      <c r="H20" s="106">
        <v>373208</v>
      </c>
      <c r="I20" s="105">
        <v>0</v>
      </c>
      <c r="J20" s="105">
        <v>0</v>
      </c>
      <c r="K20" s="105">
        <v>0</v>
      </c>
      <c r="L20" s="107">
        <v>307.053</v>
      </c>
      <c r="M20" s="106">
        <v>23.6</v>
      </c>
      <c r="N20" s="108">
        <v>0</v>
      </c>
      <c r="O20" s="109">
        <v>9035</v>
      </c>
      <c r="P20" s="94">
        <f t="shared" si="0"/>
        <v>9035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9035</v>
      </c>
      <c r="W20" s="116">
        <f t="shared" si="10"/>
        <v>319068.04345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450109</v>
      </c>
      <c r="AF20" s="103">
        <v>275</v>
      </c>
      <c r="AG20" s="207">
        <v>18</v>
      </c>
      <c r="AH20" s="208">
        <v>450159</v>
      </c>
      <c r="AI20" s="209">
        <f t="shared" si="4"/>
        <v>450109</v>
      </c>
      <c r="AJ20" s="210">
        <f t="shared" si="5"/>
        <v>-50</v>
      </c>
      <c r="AL20" s="203">
        <f t="shared" si="6"/>
        <v>9018</v>
      </c>
      <c r="AM20" s="211">
        <f t="shared" si="6"/>
        <v>9035</v>
      </c>
      <c r="AN20" s="212">
        <f t="shared" si="7"/>
        <v>17</v>
      </c>
      <c r="AO20" s="213">
        <f t="shared" si="8"/>
        <v>1.8815716657443276E-3</v>
      </c>
    </row>
    <row r="21" spans="1:41" x14ac:dyDescent="0.2">
      <c r="A21" s="103">
        <v>275</v>
      </c>
      <c r="B21" s="104">
        <v>0.375</v>
      </c>
      <c r="C21" s="105">
        <v>2013</v>
      </c>
      <c r="D21" s="105">
        <v>7</v>
      </c>
      <c r="E21" s="105">
        <v>19</v>
      </c>
      <c r="F21" s="106">
        <v>459144</v>
      </c>
      <c r="G21" s="105">
        <v>0</v>
      </c>
      <c r="H21" s="106">
        <v>373616</v>
      </c>
      <c r="I21" s="105">
        <v>0</v>
      </c>
      <c r="J21" s="105">
        <v>0</v>
      </c>
      <c r="K21" s="105">
        <v>0</v>
      </c>
      <c r="L21" s="107">
        <v>306.5403</v>
      </c>
      <c r="M21" s="106">
        <v>23.7</v>
      </c>
      <c r="N21" s="108">
        <v>0</v>
      </c>
      <c r="O21" s="109">
        <v>8717</v>
      </c>
      <c r="P21" s="94">
        <f t="shared" si="0"/>
        <v>8717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8717</v>
      </c>
      <c r="W21" s="116">
        <f t="shared" si="10"/>
        <v>307837.97839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459144</v>
      </c>
      <c r="AF21" s="103">
        <v>275</v>
      </c>
      <c r="AG21" s="207">
        <v>19</v>
      </c>
      <c r="AH21" s="208">
        <v>459177</v>
      </c>
      <c r="AI21" s="209">
        <f t="shared" si="4"/>
        <v>459144</v>
      </c>
      <c r="AJ21" s="210">
        <f t="shared" si="5"/>
        <v>-33</v>
      </c>
      <c r="AL21" s="203">
        <f t="shared" si="6"/>
        <v>8734</v>
      </c>
      <c r="AM21" s="211">
        <f t="shared" si="6"/>
        <v>8717</v>
      </c>
      <c r="AN21" s="212">
        <f t="shared" si="7"/>
        <v>-17</v>
      </c>
      <c r="AO21" s="213">
        <f t="shared" si="8"/>
        <v>-1.9502122289778595E-3</v>
      </c>
    </row>
    <row r="22" spans="1:41" x14ac:dyDescent="0.2">
      <c r="A22" s="103">
        <v>275</v>
      </c>
      <c r="B22" s="104">
        <v>0.375</v>
      </c>
      <c r="C22" s="105">
        <v>2013</v>
      </c>
      <c r="D22" s="105">
        <v>7</v>
      </c>
      <c r="E22" s="105">
        <v>20</v>
      </c>
      <c r="F22" s="106">
        <v>467861</v>
      </c>
      <c r="G22" s="105">
        <v>0</v>
      </c>
      <c r="H22" s="106">
        <v>374010</v>
      </c>
      <c r="I22" s="105">
        <v>0</v>
      </c>
      <c r="J22" s="105">
        <v>0</v>
      </c>
      <c r="K22" s="105">
        <v>0</v>
      </c>
      <c r="L22" s="107">
        <v>306.87990000000002</v>
      </c>
      <c r="M22" s="106">
        <v>23.9</v>
      </c>
      <c r="N22" s="108">
        <v>0</v>
      </c>
      <c r="O22" s="109">
        <v>8852</v>
      </c>
      <c r="P22" s="94">
        <f t="shared" si="0"/>
        <v>8852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8852</v>
      </c>
      <c r="W22" s="116">
        <f t="shared" si="10"/>
        <v>312605.45883999998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467861</v>
      </c>
      <c r="AF22" s="103">
        <v>275</v>
      </c>
      <c r="AG22" s="207">
        <v>20</v>
      </c>
      <c r="AH22" s="208">
        <v>467911</v>
      </c>
      <c r="AI22" s="209">
        <f t="shared" si="4"/>
        <v>467861</v>
      </c>
      <c r="AJ22" s="210">
        <f t="shared" si="5"/>
        <v>-50</v>
      </c>
      <c r="AL22" s="203">
        <f t="shared" si="6"/>
        <v>8838</v>
      </c>
      <c r="AM22" s="211">
        <f t="shared" si="6"/>
        <v>8852</v>
      </c>
      <c r="AN22" s="212">
        <f t="shared" si="7"/>
        <v>14</v>
      </c>
      <c r="AO22" s="213">
        <f t="shared" si="8"/>
        <v>1.5815634884771804E-3</v>
      </c>
    </row>
    <row r="23" spans="1:41" x14ac:dyDescent="0.2">
      <c r="A23" s="103">
        <v>275</v>
      </c>
      <c r="B23" s="104">
        <v>0.375</v>
      </c>
      <c r="C23" s="105">
        <v>2013</v>
      </c>
      <c r="D23" s="105">
        <v>7</v>
      </c>
      <c r="E23" s="105">
        <v>21</v>
      </c>
      <c r="F23" s="106">
        <v>476713</v>
      </c>
      <c r="G23" s="105">
        <v>0</v>
      </c>
      <c r="H23" s="106">
        <v>374401</v>
      </c>
      <c r="I23" s="105">
        <v>0</v>
      </c>
      <c r="J23" s="105">
        <v>0</v>
      </c>
      <c r="K23" s="105">
        <v>0</v>
      </c>
      <c r="L23" s="107">
        <v>314.13729999999998</v>
      </c>
      <c r="M23" s="106">
        <v>24</v>
      </c>
      <c r="N23" s="108">
        <v>0</v>
      </c>
      <c r="O23" s="109">
        <v>8058</v>
      </c>
      <c r="P23" s="94">
        <f t="shared" si="0"/>
        <v>8058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8058</v>
      </c>
      <c r="W23" s="116">
        <f t="shared" si="10"/>
        <v>284565.61086000002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476713</v>
      </c>
      <c r="AF23" s="103">
        <v>275</v>
      </c>
      <c r="AG23" s="207">
        <v>21</v>
      </c>
      <c r="AH23" s="208">
        <v>476749</v>
      </c>
      <c r="AI23" s="209">
        <f t="shared" si="4"/>
        <v>476713</v>
      </c>
      <c r="AJ23" s="210">
        <f t="shared" si="5"/>
        <v>-36</v>
      </c>
      <c r="AL23" s="203">
        <f t="shared" si="6"/>
        <v>8095</v>
      </c>
      <c r="AM23" s="211">
        <f t="shared" si="6"/>
        <v>8058</v>
      </c>
      <c r="AN23" s="212">
        <f t="shared" si="7"/>
        <v>-37</v>
      </c>
      <c r="AO23" s="213">
        <f t="shared" si="8"/>
        <v>-4.5917101017622242E-3</v>
      </c>
    </row>
    <row r="24" spans="1:41" x14ac:dyDescent="0.2">
      <c r="A24" s="103">
        <v>275</v>
      </c>
      <c r="B24" s="104">
        <v>0.375</v>
      </c>
      <c r="C24" s="105">
        <v>2013</v>
      </c>
      <c r="D24" s="105">
        <v>7</v>
      </c>
      <c r="E24" s="105">
        <v>22</v>
      </c>
      <c r="F24" s="106">
        <v>484771</v>
      </c>
      <c r="G24" s="105">
        <v>0</v>
      </c>
      <c r="H24" s="106">
        <v>374755</v>
      </c>
      <c r="I24" s="105">
        <v>0</v>
      </c>
      <c r="J24" s="105">
        <v>0</v>
      </c>
      <c r="K24" s="105">
        <v>0</v>
      </c>
      <c r="L24" s="107">
        <v>315.29559999999998</v>
      </c>
      <c r="M24" s="106">
        <v>24.1</v>
      </c>
      <c r="N24" s="108">
        <v>0</v>
      </c>
      <c r="O24" s="109">
        <v>7652</v>
      </c>
      <c r="P24" s="94">
        <f t="shared" si="0"/>
        <v>7652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7652</v>
      </c>
      <c r="W24" s="116">
        <f t="shared" si="10"/>
        <v>270227.85483999999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484771</v>
      </c>
      <c r="AF24" s="103">
        <v>275</v>
      </c>
      <c r="AG24" s="207">
        <v>22</v>
      </c>
      <c r="AH24" s="208">
        <v>484844</v>
      </c>
      <c r="AI24" s="209">
        <f t="shared" si="4"/>
        <v>484771</v>
      </c>
      <c r="AJ24" s="210">
        <f t="shared" si="5"/>
        <v>-73</v>
      </c>
      <c r="AL24" s="203">
        <f t="shared" si="6"/>
        <v>7629</v>
      </c>
      <c r="AM24" s="211">
        <f t="shared" si="6"/>
        <v>7652</v>
      </c>
      <c r="AN24" s="212">
        <f t="shared" si="7"/>
        <v>23</v>
      </c>
      <c r="AO24" s="213">
        <f t="shared" si="8"/>
        <v>3.0057501306847883E-3</v>
      </c>
    </row>
    <row r="25" spans="1:41" x14ac:dyDescent="0.2">
      <c r="A25" s="103">
        <v>275</v>
      </c>
      <c r="B25" s="104">
        <v>0.375</v>
      </c>
      <c r="C25" s="105">
        <v>2013</v>
      </c>
      <c r="D25" s="105">
        <v>7</v>
      </c>
      <c r="E25" s="105">
        <v>23</v>
      </c>
      <c r="F25" s="106">
        <v>492423</v>
      </c>
      <c r="G25" s="105">
        <v>0</v>
      </c>
      <c r="H25" s="106">
        <v>375099</v>
      </c>
      <c r="I25" s="105">
        <v>0</v>
      </c>
      <c r="J25" s="105">
        <v>0</v>
      </c>
      <c r="K25" s="105">
        <v>0</v>
      </c>
      <c r="L25" s="107">
        <v>308.1386</v>
      </c>
      <c r="M25" s="106">
        <v>23.8</v>
      </c>
      <c r="N25" s="108">
        <v>0</v>
      </c>
      <c r="O25" s="109">
        <v>0</v>
      </c>
      <c r="P25" s="94">
        <f t="shared" si="0"/>
        <v>-492423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492423</v>
      </c>
      <c r="AF25" s="103">
        <v>275</v>
      </c>
      <c r="AG25" s="207">
        <v>23</v>
      </c>
      <c r="AH25" s="208">
        <v>492473</v>
      </c>
      <c r="AI25" s="209">
        <f t="shared" si="4"/>
        <v>492423</v>
      </c>
      <c r="AJ25" s="210">
        <f t="shared" si="5"/>
        <v>-50</v>
      </c>
      <c r="AL25" s="203">
        <f t="shared" si="6"/>
        <v>8642</v>
      </c>
      <c r="AM25" s="211">
        <f t="shared" si="6"/>
        <v>-492423</v>
      </c>
      <c r="AN25" s="212">
        <f t="shared" si="7"/>
        <v>-501065</v>
      </c>
      <c r="AO25" s="213">
        <f t="shared" si="8"/>
        <v>1.0175499519721865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275</v>
      </c>
      <c r="AG26" s="207">
        <v>24</v>
      </c>
      <c r="AH26" s="208">
        <v>501115</v>
      </c>
      <c r="AI26" s="209">
        <f t="shared" si="4"/>
        <v>0</v>
      </c>
      <c r="AJ26" s="210">
        <f t="shared" si="5"/>
        <v>-501115</v>
      </c>
      <c r="AL26" s="203">
        <f t="shared" si="6"/>
        <v>8341</v>
      </c>
      <c r="AM26" s="211">
        <f t="shared" si="6"/>
        <v>0</v>
      </c>
      <c r="AN26" s="212">
        <f t="shared" si="7"/>
        <v>-8341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275</v>
      </c>
      <c r="AG27" s="207">
        <v>25</v>
      </c>
      <c r="AH27" s="208">
        <v>509456</v>
      </c>
      <c r="AI27" s="209">
        <f t="shared" si="4"/>
        <v>0</v>
      </c>
      <c r="AJ27" s="210">
        <f t="shared" si="5"/>
        <v>-509456</v>
      </c>
      <c r="AL27" s="203">
        <f t="shared" si="6"/>
        <v>-509456</v>
      </c>
      <c r="AM27" s="211">
        <f t="shared" si="6"/>
        <v>0</v>
      </c>
      <c r="AN27" s="212">
        <f t="shared" si="7"/>
        <v>509456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316.0521</v>
      </c>
      <c r="M36" s="136">
        <f>MAX(M3:M34)</f>
        <v>24.7</v>
      </c>
      <c r="N36" s="134" t="s">
        <v>12</v>
      </c>
      <c r="O36" s="136">
        <f>SUM(O3:O33)</f>
        <v>184039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184039</v>
      </c>
      <c r="W36" s="140">
        <f>SUM(W3:W33)</f>
        <v>6499276.5521300007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997496</v>
      </c>
      <c r="AK36" s="224" t="s">
        <v>52</v>
      </c>
      <c r="AL36" s="225"/>
      <c r="AM36" s="225"/>
      <c r="AN36" s="223">
        <f>SUM(AN3:AN33)</f>
        <v>55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309.76795652173917</v>
      </c>
      <c r="M37" s="144">
        <f>AVERAGE(M3:M34)</f>
        <v>23.865217391304348</v>
      </c>
      <c r="N37" s="134" t="s">
        <v>48</v>
      </c>
      <c r="O37" s="145">
        <f>O36*35.31467</f>
        <v>6499276.5521299997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-1.7834907128774514E-4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306.18419999999998</v>
      </c>
      <c r="M38" s="145">
        <f>MIN(M3:M34)</f>
        <v>21.1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340.74475217391313</v>
      </c>
      <c r="M44" s="152">
        <f>M37*(1+$L$43)</f>
        <v>26.251739130434785</v>
      </c>
    </row>
    <row r="45" spans="1:41" x14ac:dyDescent="0.2">
      <c r="K45" s="151" t="s">
        <v>62</v>
      </c>
      <c r="L45" s="152">
        <f>L37*(1-$L$43)</f>
        <v>278.79116086956526</v>
      </c>
      <c r="M45" s="152">
        <f>M37*(1-$L$43)</f>
        <v>21.478695652173915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863" priority="47" stopIfTrue="1" operator="lessThan">
      <formula>$L$45</formula>
    </cfRule>
    <cfRule type="cellIs" dxfId="862" priority="48" stopIfTrue="1" operator="greaterThan">
      <formula>$L$44</formula>
    </cfRule>
  </conditionalFormatting>
  <conditionalFormatting sqref="M3:M34">
    <cfRule type="cellIs" dxfId="861" priority="45" stopIfTrue="1" operator="lessThan">
      <formula>$M$45</formula>
    </cfRule>
    <cfRule type="cellIs" dxfId="860" priority="46" stopIfTrue="1" operator="greaterThan">
      <formula>$M$44</formula>
    </cfRule>
  </conditionalFormatting>
  <conditionalFormatting sqref="O3:O34">
    <cfRule type="cellIs" dxfId="859" priority="44" stopIfTrue="1" operator="lessThan">
      <formula>0</formula>
    </cfRule>
  </conditionalFormatting>
  <conditionalFormatting sqref="O3:O33">
    <cfRule type="cellIs" dxfId="858" priority="43" stopIfTrue="1" operator="lessThan">
      <formula>0</formula>
    </cfRule>
  </conditionalFormatting>
  <conditionalFormatting sqref="O3">
    <cfRule type="cellIs" dxfId="857" priority="42" stopIfTrue="1" operator="notEqual">
      <formula>$P$3</formula>
    </cfRule>
  </conditionalFormatting>
  <conditionalFormatting sqref="O4">
    <cfRule type="cellIs" dxfId="856" priority="41" stopIfTrue="1" operator="notEqual">
      <formula>P$4</formula>
    </cfRule>
  </conditionalFormatting>
  <conditionalFormatting sqref="O5">
    <cfRule type="cellIs" dxfId="855" priority="40" stopIfTrue="1" operator="notEqual">
      <formula>$P$5</formula>
    </cfRule>
  </conditionalFormatting>
  <conditionalFormatting sqref="O6">
    <cfRule type="cellIs" dxfId="854" priority="39" stopIfTrue="1" operator="notEqual">
      <formula>$P$6</formula>
    </cfRule>
  </conditionalFormatting>
  <conditionalFormatting sqref="O7">
    <cfRule type="cellIs" dxfId="853" priority="38" stopIfTrue="1" operator="notEqual">
      <formula>$P$7</formula>
    </cfRule>
  </conditionalFormatting>
  <conditionalFormatting sqref="O8">
    <cfRule type="cellIs" dxfId="852" priority="37" stopIfTrue="1" operator="notEqual">
      <formula>$P$8</formula>
    </cfRule>
  </conditionalFormatting>
  <conditionalFormatting sqref="O9">
    <cfRule type="cellIs" dxfId="851" priority="36" stopIfTrue="1" operator="notEqual">
      <formula>$P$9</formula>
    </cfRule>
  </conditionalFormatting>
  <conditionalFormatting sqref="O10">
    <cfRule type="cellIs" dxfId="850" priority="34" stopIfTrue="1" operator="notEqual">
      <formula>$P$10</formula>
    </cfRule>
    <cfRule type="cellIs" dxfId="849" priority="35" stopIfTrue="1" operator="greaterThan">
      <formula>$P$10</formula>
    </cfRule>
  </conditionalFormatting>
  <conditionalFormatting sqref="O11">
    <cfRule type="cellIs" dxfId="848" priority="32" stopIfTrue="1" operator="notEqual">
      <formula>$P$11</formula>
    </cfRule>
    <cfRule type="cellIs" dxfId="847" priority="33" stopIfTrue="1" operator="greaterThan">
      <formula>$P$11</formula>
    </cfRule>
  </conditionalFormatting>
  <conditionalFormatting sqref="O12">
    <cfRule type="cellIs" dxfId="846" priority="31" stopIfTrue="1" operator="notEqual">
      <formula>$P$12</formula>
    </cfRule>
  </conditionalFormatting>
  <conditionalFormatting sqref="O14">
    <cfRule type="cellIs" dxfId="845" priority="30" stopIfTrue="1" operator="notEqual">
      <formula>$P$14</formula>
    </cfRule>
  </conditionalFormatting>
  <conditionalFormatting sqref="O15">
    <cfRule type="cellIs" dxfId="844" priority="29" stopIfTrue="1" operator="notEqual">
      <formula>$P$15</formula>
    </cfRule>
  </conditionalFormatting>
  <conditionalFormatting sqref="O16">
    <cfRule type="cellIs" dxfId="843" priority="28" stopIfTrue="1" operator="notEqual">
      <formula>$P$16</formula>
    </cfRule>
  </conditionalFormatting>
  <conditionalFormatting sqref="O17">
    <cfRule type="cellIs" dxfId="842" priority="27" stopIfTrue="1" operator="notEqual">
      <formula>$P$17</formula>
    </cfRule>
  </conditionalFormatting>
  <conditionalFormatting sqref="O18">
    <cfRule type="cellIs" dxfId="841" priority="26" stopIfTrue="1" operator="notEqual">
      <formula>$P$18</formula>
    </cfRule>
  </conditionalFormatting>
  <conditionalFormatting sqref="O19">
    <cfRule type="cellIs" dxfId="840" priority="24" stopIfTrue="1" operator="notEqual">
      <formula>$P$19</formula>
    </cfRule>
    <cfRule type="cellIs" dxfId="839" priority="25" stopIfTrue="1" operator="greaterThan">
      <formula>$P$19</formula>
    </cfRule>
  </conditionalFormatting>
  <conditionalFormatting sqref="O20">
    <cfRule type="cellIs" dxfId="838" priority="22" stopIfTrue="1" operator="notEqual">
      <formula>$P$20</formula>
    </cfRule>
    <cfRule type="cellIs" dxfId="837" priority="23" stopIfTrue="1" operator="greaterThan">
      <formula>$P$20</formula>
    </cfRule>
  </conditionalFormatting>
  <conditionalFormatting sqref="O21">
    <cfRule type="cellIs" dxfId="836" priority="21" stopIfTrue="1" operator="notEqual">
      <formula>$P$21</formula>
    </cfRule>
  </conditionalFormatting>
  <conditionalFormatting sqref="O22">
    <cfRule type="cellIs" dxfId="835" priority="20" stopIfTrue="1" operator="notEqual">
      <formula>$P$22</formula>
    </cfRule>
  </conditionalFormatting>
  <conditionalFormatting sqref="O23">
    <cfRule type="cellIs" dxfId="834" priority="19" stopIfTrue="1" operator="notEqual">
      <formula>$P$23</formula>
    </cfRule>
  </conditionalFormatting>
  <conditionalFormatting sqref="O24">
    <cfRule type="cellIs" dxfId="833" priority="17" stopIfTrue="1" operator="notEqual">
      <formula>$P$24</formula>
    </cfRule>
    <cfRule type="cellIs" dxfId="832" priority="18" stopIfTrue="1" operator="greaterThan">
      <formula>$P$24</formula>
    </cfRule>
  </conditionalFormatting>
  <conditionalFormatting sqref="O25">
    <cfRule type="cellIs" dxfId="831" priority="15" stopIfTrue="1" operator="notEqual">
      <formula>$P$25</formula>
    </cfRule>
    <cfRule type="cellIs" dxfId="830" priority="16" stopIfTrue="1" operator="greaterThan">
      <formula>$P$25</formula>
    </cfRule>
  </conditionalFormatting>
  <conditionalFormatting sqref="O26">
    <cfRule type="cellIs" dxfId="829" priority="14" stopIfTrue="1" operator="notEqual">
      <formula>$P$26</formula>
    </cfRule>
  </conditionalFormatting>
  <conditionalFormatting sqref="O27">
    <cfRule type="cellIs" dxfId="828" priority="13" stopIfTrue="1" operator="notEqual">
      <formula>$P$27</formula>
    </cfRule>
  </conditionalFormatting>
  <conditionalFormatting sqref="O28">
    <cfRule type="cellIs" dxfId="827" priority="12" stopIfTrue="1" operator="notEqual">
      <formula>$P$28</formula>
    </cfRule>
  </conditionalFormatting>
  <conditionalFormatting sqref="O29">
    <cfRule type="cellIs" dxfId="826" priority="11" stopIfTrue="1" operator="notEqual">
      <formula>$P$29</formula>
    </cfRule>
  </conditionalFormatting>
  <conditionalFormatting sqref="O30">
    <cfRule type="cellIs" dxfId="825" priority="10" stopIfTrue="1" operator="notEqual">
      <formula>$P$30</formula>
    </cfRule>
  </conditionalFormatting>
  <conditionalFormatting sqref="O31">
    <cfRule type="cellIs" dxfId="824" priority="8" stopIfTrue="1" operator="notEqual">
      <formula>$P$31</formula>
    </cfRule>
    <cfRule type="cellIs" dxfId="823" priority="9" stopIfTrue="1" operator="greaterThan">
      <formula>$P$31</formula>
    </cfRule>
  </conditionalFormatting>
  <conditionalFormatting sqref="O32">
    <cfRule type="cellIs" dxfId="822" priority="6" stopIfTrue="1" operator="notEqual">
      <formula>$P$32</formula>
    </cfRule>
    <cfRule type="cellIs" dxfId="821" priority="7" stopIfTrue="1" operator="greaterThan">
      <formula>$P$32</formula>
    </cfRule>
  </conditionalFormatting>
  <conditionalFormatting sqref="O33">
    <cfRule type="cellIs" dxfId="820" priority="5" stopIfTrue="1" operator="notEqual">
      <formula>$P$33</formula>
    </cfRule>
  </conditionalFormatting>
  <conditionalFormatting sqref="O13">
    <cfRule type="cellIs" dxfId="819" priority="4" stopIfTrue="1" operator="notEqual">
      <formula>$P$13</formula>
    </cfRule>
  </conditionalFormatting>
  <conditionalFormatting sqref="AG3:AG34">
    <cfRule type="cellIs" dxfId="818" priority="3" stopIfTrue="1" operator="notEqual">
      <formula>E3</formula>
    </cfRule>
  </conditionalFormatting>
  <conditionalFormatting sqref="AH3:AH34">
    <cfRule type="cellIs" dxfId="817" priority="2" stopIfTrue="1" operator="notBetween">
      <formula>AI3+$AG$40</formula>
      <formula>AI3-$AG$40</formula>
    </cfRule>
  </conditionalFormatting>
  <conditionalFormatting sqref="AL3:AL33">
    <cfRule type="cellIs" dxfId="81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topLeftCell="A14" zoomScale="85" zoomScaleNormal="85" workbookViewId="0">
      <selection activeCell="F43" sqref="F43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195</v>
      </c>
      <c r="B3" s="88">
        <v>0.375</v>
      </c>
      <c r="C3" s="89">
        <v>2013</v>
      </c>
      <c r="D3" s="89">
        <v>7</v>
      </c>
      <c r="E3" s="89">
        <v>1</v>
      </c>
      <c r="F3" s="90">
        <v>564647</v>
      </c>
      <c r="G3" s="89">
        <v>0</v>
      </c>
      <c r="H3" s="90">
        <v>24572</v>
      </c>
      <c r="I3" s="89">
        <v>0</v>
      </c>
      <c r="J3" s="89">
        <v>0</v>
      </c>
      <c r="K3" s="89">
        <v>0</v>
      </c>
      <c r="L3" s="91">
        <v>317.72039999999998</v>
      </c>
      <c r="M3" s="90">
        <v>21.7</v>
      </c>
      <c r="N3" s="92">
        <v>0</v>
      </c>
      <c r="O3" s="93">
        <v>71</v>
      </c>
      <c r="P3" s="94">
        <f>F4-F3</f>
        <v>71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71</v>
      </c>
      <c r="W3" s="99">
        <f>V3*35.31467</f>
        <v>2507.34157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564647</v>
      </c>
      <c r="AF3" s="87">
        <v>195</v>
      </c>
      <c r="AG3" s="92">
        <v>1</v>
      </c>
      <c r="AH3" s="200">
        <v>563366</v>
      </c>
      <c r="AI3" s="201">
        <f>IFERROR(AE3*1,0)</f>
        <v>564647</v>
      </c>
      <c r="AJ3" s="202">
        <f>(AI3-AH3)</f>
        <v>1281</v>
      </c>
      <c r="AL3" s="203">
        <f>AH4-AH3</f>
        <v>-563366</v>
      </c>
      <c r="AM3" s="204">
        <f>AI4-AI3</f>
        <v>71</v>
      </c>
      <c r="AN3" s="205">
        <f>(AM3-AL3)</f>
        <v>563437</v>
      </c>
      <c r="AO3" s="206">
        <f>IFERROR(AN3/AM3,"")</f>
        <v>7935.7323943661968</v>
      </c>
    </row>
    <row r="4" spans="1:41" x14ac:dyDescent="0.2">
      <c r="A4" s="103">
        <v>195</v>
      </c>
      <c r="B4" s="104">
        <v>0.375</v>
      </c>
      <c r="C4" s="105">
        <v>2013</v>
      </c>
      <c r="D4" s="105">
        <v>7</v>
      </c>
      <c r="E4" s="105">
        <v>2</v>
      </c>
      <c r="F4" s="106">
        <v>564718</v>
      </c>
      <c r="G4" s="105">
        <v>0</v>
      </c>
      <c r="H4" s="106">
        <v>24575</v>
      </c>
      <c r="I4" s="105">
        <v>0</v>
      </c>
      <c r="J4" s="105">
        <v>0</v>
      </c>
      <c r="K4" s="105">
        <v>0</v>
      </c>
      <c r="L4" s="107">
        <v>311.63760000000002</v>
      </c>
      <c r="M4" s="106">
        <v>21.6</v>
      </c>
      <c r="N4" s="108">
        <v>0</v>
      </c>
      <c r="O4" s="109">
        <v>306</v>
      </c>
      <c r="P4" s="94">
        <f t="shared" ref="P4:P33" si="0">F5-F4</f>
        <v>306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306</v>
      </c>
      <c r="W4" s="113">
        <f>V4*35.31467</f>
        <v>10806.28902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564718</v>
      </c>
      <c r="AF4" s="103"/>
      <c r="AG4" s="207"/>
      <c r="AH4" s="208"/>
      <c r="AI4" s="209">
        <f t="shared" ref="AI4:AI34" si="4">IFERROR(AE4*1,0)</f>
        <v>564718</v>
      </c>
      <c r="AJ4" s="210">
        <f t="shared" ref="AJ4:AJ34" si="5">(AI4-AH4)</f>
        <v>564718</v>
      </c>
      <c r="AL4" s="203">
        <f t="shared" ref="AL4:AM33" si="6">AH5-AH4</f>
        <v>0</v>
      </c>
      <c r="AM4" s="211">
        <f t="shared" si="6"/>
        <v>306</v>
      </c>
      <c r="AN4" s="212">
        <f t="shared" ref="AN4:AN33" si="7">(AM4-AL4)</f>
        <v>306</v>
      </c>
      <c r="AO4" s="213">
        <f t="shared" ref="AO4:AO33" si="8">IFERROR(AN4/AM4,"")</f>
        <v>1</v>
      </c>
    </row>
    <row r="5" spans="1:41" x14ac:dyDescent="0.2">
      <c r="A5" s="103">
        <v>195</v>
      </c>
      <c r="B5" s="104">
        <v>0.375</v>
      </c>
      <c r="C5" s="105">
        <v>2013</v>
      </c>
      <c r="D5" s="105">
        <v>7</v>
      </c>
      <c r="E5" s="105">
        <v>3</v>
      </c>
      <c r="F5" s="106">
        <v>565024</v>
      </c>
      <c r="G5" s="105">
        <v>0</v>
      </c>
      <c r="H5" s="106">
        <v>24588</v>
      </c>
      <c r="I5" s="105">
        <v>0</v>
      </c>
      <c r="J5" s="105">
        <v>0</v>
      </c>
      <c r="K5" s="105">
        <v>0</v>
      </c>
      <c r="L5" s="107">
        <v>310.90289999999999</v>
      </c>
      <c r="M5" s="106">
        <v>22</v>
      </c>
      <c r="N5" s="108">
        <v>0</v>
      </c>
      <c r="O5" s="109">
        <v>286</v>
      </c>
      <c r="P5" s="94">
        <f t="shared" si="0"/>
        <v>286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286</v>
      </c>
      <c r="W5" s="113">
        <f t="shared" ref="W5:W33" si="10">V5*35.31467</f>
        <v>10099.99562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565024</v>
      </c>
      <c r="AF5" s="103"/>
      <c r="AG5" s="207"/>
      <c r="AH5" s="208"/>
      <c r="AI5" s="209">
        <f t="shared" si="4"/>
        <v>565024</v>
      </c>
      <c r="AJ5" s="210">
        <f t="shared" si="5"/>
        <v>565024</v>
      </c>
      <c r="AL5" s="203">
        <f t="shared" si="6"/>
        <v>0</v>
      </c>
      <c r="AM5" s="211">
        <f t="shared" si="6"/>
        <v>286</v>
      </c>
      <c r="AN5" s="212">
        <f t="shared" si="7"/>
        <v>286</v>
      </c>
      <c r="AO5" s="213">
        <f t="shared" si="8"/>
        <v>1</v>
      </c>
    </row>
    <row r="6" spans="1:41" x14ac:dyDescent="0.2">
      <c r="A6" s="103">
        <v>195</v>
      </c>
      <c r="B6" s="104">
        <v>0.375</v>
      </c>
      <c r="C6" s="105">
        <v>2013</v>
      </c>
      <c r="D6" s="105">
        <v>7</v>
      </c>
      <c r="E6" s="105">
        <v>4</v>
      </c>
      <c r="F6" s="106">
        <v>565310</v>
      </c>
      <c r="G6" s="105">
        <v>0</v>
      </c>
      <c r="H6" s="106">
        <v>24601</v>
      </c>
      <c r="I6" s="105">
        <v>0</v>
      </c>
      <c r="J6" s="105">
        <v>0</v>
      </c>
      <c r="K6" s="105">
        <v>0</v>
      </c>
      <c r="L6" s="107">
        <v>311.35199999999998</v>
      </c>
      <c r="M6" s="106">
        <v>21.5</v>
      </c>
      <c r="N6" s="108">
        <v>0</v>
      </c>
      <c r="O6" s="109">
        <v>335</v>
      </c>
      <c r="P6" s="94">
        <f t="shared" si="0"/>
        <v>335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335</v>
      </c>
      <c r="W6" s="113">
        <f t="shared" si="10"/>
        <v>11830.41445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565310</v>
      </c>
      <c r="AF6" s="103"/>
      <c r="AG6" s="207"/>
      <c r="AH6" s="208"/>
      <c r="AI6" s="209">
        <f t="shared" si="4"/>
        <v>565310</v>
      </c>
      <c r="AJ6" s="210">
        <f t="shared" si="5"/>
        <v>565310</v>
      </c>
      <c r="AL6" s="203">
        <f t="shared" si="6"/>
        <v>0</v>
      </c>
      <c r="AM6" s="211">
        <f t="shared" si="6"/>
        <v>335</v>
      </c>
      <c r="AN6" s="212">
        <f t="shared" si="7"/>
        <v>335</v>
      </c>
      <c r="AO6" s="213">
        <f t="shared" si="8"/>
        <v>1</v>
      </c>
    </row>
    <row r="7" spans="1:41" x14ac:dyDescent="0.2">
      <c r="A7" s="103">
        <v>195</v>
      </c>
      <c r="B7" s="104">
        <v>0.375</v>
      </c>
      <c r="C7" s="105">
        <v>2013</v>
      </c>
      <c r="D7" s="105">
        <v>7</v>
      </c>
      <c r="E7" s="105">
        <v>5</v>
      </c>
      <c r="F7" s="106">
        <v>565645</v>
      </c>
      <c r="G7" s="105">
        <v>0</v>
      </c>
      <c r="H7" s="106">
        <v>24616</v>
      </c>
      <c r="I7" s="105">
        <v>0</v>
      </c>
      <c r="J7" s="105">
        <v>0</v>
      </c>
      <c r="K7" s="105">
        <v>0</v>
      </c>
      <c r="L7" s="107">
        <v>310.16750000000002</v>
      </c>
      <c r="M7" s="106">
        <v>20.3</v>
      </c>
      <c r="N7" s="108">
        <v>0</v>
      </c>
      <c r="O7" s="109">
        <v>347</v>
      </c>
      <c r="P7" s="94">
        <f t="shared" si="0"/>
        <v>347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347</v>
      </c>
      <c r="W7" s="113">
        <f t="shared" si="10"/>
        <v>12254.190489999999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565645</v>
      </c>
      <c r="AF7" s="103"/>
      <c r="AG7" s="207"/>
      <c r="AH7" s="208"/>
      <c r="AI7" s="209">
        <f t="shared" si="4"/>
        <v>565645</v>
      </c>
      <c r="AJ7" s="210">
        <f t="shared" si="5"/>
        <v>565645</v>
      </c>
      <c r="AL7" s="203">
        <f t="shared" si="6"/>
        <v>0</v>
      </c>
      <c r="AM7" s="211">
        <f t="shared" si="6"/>
        <v>347</v>
      </c>
      <c r="AN7" s="212">
        <f t="shared" si="7"/>
        <v>347</v>
      </c>
      <c r="AO7" s="213">
        <f t="shared" si="8"/>
        <v>1</v>
      </c>
    </row>
    <row r="8" spans="1:41" x14ac:dyDescent="0.2">
      <c r="A8" s="103">
        <v>195</v>
      </c>
      <c r="B8" s="104">
        <v>0.375</v>
      </c>
      <c r="C8" s="105">
        <v>2013</v>
      </c>
      <c r="D8" s="105">
        <v>7</v>
      </c>
      <c r="E8" s="105">
        <v>6</v>
      </c>
      <c r="F8" s="106">
        <v>565992</v>
      </c>
      <c r="G8" s="105">
        <v>0</v>
      </c>
      <c r="H8" s="106">
        <v>24631</v>
      </c>
      <c r="I8" s="105">
        <v>0</v>
      </c>
      <c r="J8" s="105">
        <v>0</v>
      </c>
      <c r="K8" s="105">
        <v>0</v>
      </c>
      <c r="L8" s="107">
        <v>310.82490000000001</v>
      </c>
      <c r="M8" s="106">
        <v>17.2</v>
      </c>
      <c r="N8" s="108">
        <v>0</v>
      </c>
      <c r="O8" s="109">
        <v>0</v>
      </c>
      <c r="P8" s="94">
        <f t="shared" si="0"/>
        <v>0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0</v>
      </c>
      <c r="W8" s="113">
        <f t="shared" si="10"/>
        <v>0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565992</v>
      </c>
      <c r="AF8" s="103"/>
      <c r="AG8" s="207"/>
      <c r="AH8" s="208"/>
      <c r="AI8" s="209">
        <f t="shared" si="4"/>
        <v>565992</v>
      </c>
      <c r="AJ8" s="210">
        <f t="shared" si="5"/>
        <v>565992</v>
      </c>
      <c r="AL8" s="203">
        <f t="shared" si="6"/>
        <v>0</v>
      </c>
      <c r="AM8" s="211">
        <f t="shared" si="6"/>
        <v>0</v>
      </c>
      <c r="AN8" s="212">
        <f t="shared" si="7"/>
        <v>0</v>
      </c>
      <c r="AO8" s="213" t="str">
        <f t="shared" si="8"/>
        <v/>
      </c>
    </row>
    <row r="9" spans="1:41" x14ac:dyDescent="0.2">
      <c r="A9" s="103">
        <v>195</v>
      </c>
      <c r="B9" s="104">
        <v>0.375</v>
      </c>
      <c r="C9" s="105">
        <v>2013</v>
      </c>
      <c r="D9" s="105">
        <v>7</v>
      </c>
      <c r="E9" s="105">
        <v>7</v>
      </c>
      <c r="F9" s="106">
        <v>565992</v>
      </c>
      <c r="G9" s="105">
        <v>0</v>
      </c>
      <c r="H9" s="106">
        <v>24631</v>
      </c>
      <c r="I9" s="105">
        <v>0</v>
      </c>
      <c r="J9" s="105">
        <v>0</v>
      </c>
      <c r="K9" s="105">
        <v>0</v>
      </c>
      <c r="L9" s="107">
        <v>317.28219999999999</v>
      </c>
      <c r="M9" s="106">
        <v>19.3</v>
      </c>
      <c r="N9" s="108">
        <v>0</v>
      </c>
      <c r="O9" s="109">
        <v>21</v>
      </c>
      <c r="P9" s="94">
        <f t="shared" si="0"/>
        <v>21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21</v>
      </c>
      <c r="W9" s="113">
        <f t="shared" si="10"/>
        <v>741.60807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565992</v>
      </c>
      <c r="AF9" s="103"/>
      <c r="AG9" s="207"/>
      <c r="AH9" s="208"/>
      <c r="AI9" s="209">
        <f t="shared" si="4"/>
        <v>565992</v>
      </c>
      <c r="AJ9" s="210">
        <f t="shared" si="5"/>
        <v>565992</v>
      </c>
      <c r="AL9" s="203">
        <f t="shared" si="6"/>
        <v>566021</v>
      </c>
      <c r="AM9" s="211">
        <f t="shared" si="6"/>
        <v>21</v>
      </c>
      <c r="AN9" s="212">
        <f t="shared" si="7"/>
        <v>-566000</v>
      </c>
      <c r="AO9" s="213">
        <f t="shared" si="8"/>
        <v>-26952.380952380954</v>
      </c>
    </row>
    <row r="10" spans="1:41" x14ac:dyDescent="0.2">
      <c r="A10" s="103">
        <v>195</v>
      </c>
      <c r="B10" s="104">
        <v>0.375</v>
      </c>
      <c r="C10" s="105">
        <v>2013</v>
      </c>
      <c r="D10" s="105">
        <v>7</v>
      </c>
      <c r="E10" s="105">
        <v>8</v>
      </c>
      <c r="F10" s="106">
        <v>566013</v>
      </c>
      <c r="G10" s="105">
        <v>0</v>
      </c>
      <c r="H10" s="106">
        <v>24632</v>
      </c>
      <c r="I10" s="105">
        <v>0</v>
      </c>
      <c r="J10" s="105">
        <v>0</v>
      </c>
      <c r="K10" s="105">
        <v>0</v>
      </c>
      <c r="L10" s="107">
        <v>317.21159999999998</v>
      </c>
      <c r="M10" s="106">
        <v>18.2</v>
      </c>
      <c r="N10" s="108">
        <v>0</v>
      </c>
      <c r="O10" s="109">
        <v>569</v>
      </c>
      <c r="P10" s="94">
        <f t="shared" si="0"/>
        <v>569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569</v>
      </c>
      <c r="W10" s="113">
        <f t="shared" si="10"/>
        <v>20094.04723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566013</v>
      </c>
      <c r="AF10" s="103">
        <v>195</v>
      </c>
      <c r="AG10" s="207">
        <v>8</v>
      </c>
      <c r="AH10" s="208">
        <v>566021</v>
      </c>
      <c r="AI10" s="209">
        <f t="shared" si="4"/>
        <v>566013</v>
      </c>
      <c r="AJ10" s="210">
        <f t="shared" si="5"/>
        <v>-8</v>
      </c>
      <c r="AL10" s="203">
        <f t="shared" si="6"/>
        <v>567</v>
      </c>
      <c r="AM10" s="211">
        <f t="shared" si="6"/>
        <v>569</v>
      </c>
      <c r="AN10" s="212">
        <f t="shared" si="7"/>
        <v>2</v>
      </c>
      <c r="AO10" s="213">
        <f t="shared" si="8"/>
        <v>3.5149384885764497E-3</v>
      </c>
    </row>
    <row r="11" spans="1:41" x14ac:dyDescent="0.2">
      <c r="A11" s="103">
        <v>195</v>
      </c>
      <c r="B11" s="104">
        <v>0.375</v>
      </c>
      <c r="C11" s="105">
        <v>2013</v>
      </c>
      <c r="D11" s="105">
        <v>7</v>
      </c>
      <c r="E11" s="105">
        <v>9</v>
      </c>
      <c r="F11" s="106">
        <v>566582</v>
      </c>
      <c r="G11" s="105">
        <v>0</v>
      </c>
      <c r="H11" s="106">
        <v>24657</v>
      </c>
      <c r="I11" s="105">
        <v>0</v>
      </c>
      <c r="J11" s="105">
        <v>0</v>
      </c>
      <c r="K11" s="105">
        <v>0</v>
      </c>
      <c r="L11" s="107">
        <v>309.06700000000001</v>
      </c>
      <c r="M11" s="106">
        <v>18.3</v>
      </c>
      <c r="N11" s="108">
        <v>0</v>
      </c>
      <c r="O11" s="109">
        <v>429</v>
      </c>
      <c r="P11" s="94">
        <f t="shared" si="0"/>
        <v>429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429</v>
      </c>
      <c r="W11" s="116">
        <f t="shared" si="10"/>
        <v>15149.99343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566582</v>
      </c>
      <c r="AF11" s="103">
        <v>195</v>
      </c>
      <c r="AG11" s="207">
        <v>9</v>
      </c>
      <c r="AH11" s="208">
        <v>566588</v>
      </c>
      <c r="AI11" s="209">
        <f t="shared" si="4"/>
        <v>566582</v>
      </c>
      <c r="AJ11" s="210">
        <f t="shared" si="5"/>
        <v>-6</v>
      </c>
      <c r="AL11" s="203">
        <f t="shared" si="6"/>
        <v>432</v>
      </c>
      <c r="AM11" s="211">
        <f t="shared" si="6"/>
        <v>429</v>
      </c>
      <c r="AN11" s="212">
        <f t="shared" si="7"/>
        <v>-3</v>
      </c>
      <c r="AO11" s="213">
        <f t="shared" si="8"/>
        <v>-6.993006993006993E-3</v>
      </c>
    </row>
    <row r="12" spans="1:41" x14ac:dyDescent="0.2">
      <c r="A12" s="103">
        <v>195</v>
      </c>
      <c r="B12" s="104">
        <v>0.375</v>
      </c>
      <c r="C12" s="105">
        <v>2013</v>
      </c>
      <c r="D12" s="105">
        <v>7</v>
      </c>
      <c r="E12" s="105">
        <v>10</v>
      </c>
      <c r="F12" s="106">
        <v>567011</v>
      </c>
      <c r="G12" s="105">
        <v>0</v>
      </c>
      <c r="H12" s="106">
        <v>24676</v>
      </c>
      <c r="I12" s="105">
        <v>0</v>
      </c>
      <c r="J12" s="105">
        <v>0</v>
      </c>
      <c r="K12" s="105">
        <v>0</v>
      </c>
      <c r="L12" s="107">
        <v>309.6157</v>
      </c>
      <c r="M12" s="106">
        <v>19.600000000000001</v>
      </c>
      <c r="N12" s="108">
        <v>0</v>
      </c>
      <c r="O12" s="109">
        <v>375</v>
      </c>
      <c r="P12" s="94">
        <f t="shared" si="0"/>
        <v>375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375</v>
      </c>
      <c r="W12" s="116">
        <f t="shared" si="10"/>
        <v>13243.001249999999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567011</v>
      </c>
      <c r="AF12" s="103">
        <v>195</v>
      </c>
      <c r="AG12" s="207">
        <v>10</v>
      </c>
      <c r="AH12" s="208">
        <v>567020</v>
      </c>
      <c r="AI12" s="209">
        <f t="shared" si="4"/>
        <v>567011</v>
      </c>
      <c r="AJ12" s="210">
        <f t="shared" si="5"/>
        <v>-9</v>
      </c>
      <c r="AL12" s="203">
        <f t="shared" si="6"/>
        <v>366</v>
      </c>
      <c r="AM12" s="211">
        <f t="shared" si="6"/>
        <v>375</v>
      </c>
      <c r="AN12" s="212">
        <f t="shared" si="7"/>
        <v>9</v>
      </c>
      <c r="AO12" s="213">
        <f t="shared" si="8"/>
        <v>2.4E-2</v>
      </c>
    </row>
    <row r="13" spans="1:41" x14ac:dyDescent="0.2">
      <c r="A13" s="103">
        <v>195</v>
      </c>
      <c r="B13" s="104">
        <v>0.375</v>
      </c>
      <c r="C13" s="105">
        <v>2013</v>
      </c>
      <c r="D13" s="105">
        <v>7</v>
      </c>
      <c r="E13" s="105">
        <v>11</v>
      </c>
      <c r="F13" s="106">
        <v>567386</v>
      </c>
      <c r="G13" s="105">
        <v>0</v>
      </c>
      <c r="H13" s="106">
        <v>24693</v>
      </c>
      <c r="I13" s="105">
        <v>0</v>
      </c>
      <c r="J13" s="105">
        <v>0</v>
      </c>
      <c r="K13" s="105">
        <v>0</v>
      </c>
      <c r="L13" s="107">
        <v>310.31209999999999</v>
      </c>
      <c r="M13" s="106">
        <v>19.7</v>
      </c>
      <c r="N13" s="108">
        <v>0</v>
      </c>
      <c r="O13" s="109">
        <v>581</v>
      </c>
      <c r="P13" s="94">
        <f t="shared" si="0"/>
        <v>581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581</v>
      </c>
      <c r="W13" s="116">
        <f t="shared" si="10"/>
        <v>20517.823270000001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567386</v>
      </c>
      <c r="AF13" s="103">
        <v>195</v>
      </c>
      <c r="AG13" s="207">
        <v>11</v>
      </c>
      <c r="AH13" s="208">
        <v>567386</v>
      </c>
      <c r="AI13" s="209">
        <f t="shared" si="4"/>
        <v>567386</v>
      </c>
      <c r="AJ13" s="210">
        <f t="shared" si="5"/>
        <v>0</v>
      </c>
      <c r="AL13" s="203">
        <f t="shared" si="6"/>
        <v>581</v>
      </c>
      <c r="AM13" s="211">
        <f t="shared" si="6"/>
        <v>581</v>
      </c>
      <c r="AN13" s="212">
        <f t="shared" si="7"/>
        <v>0</v>
      </c>
      <c r="AO13" s="213">
        <f t="shared" si="8"/>
        <v>0</v>
      </c>
    </row>
    <row r="14" spans="1:41" x14ac:dyDescent="0.2">
      <c r="A14" s="103">
        <v>195</v>
      </c>
      <c r="B14" s="104">
        <v>0.375</v>
      </c>
      <c r="C14" s="105">
        <v>2013</v>
      </c>
      <c r="D14" s="105">
        <v>7</v>
      </c>
      <c r="E14" s="105">
        <v>12</v>
      </c>
      <c r="F14" s="106">
        <v>567967</v>
      </c>
      <c r="G14" s="105">
        <v>0</v>
      </c>
      <c r="H14" s="106">
        <v>24719</v>
      </c>
      <c r="I14" s="105">
        <v>0</v>
      </c>
      <c r="J14" s="105">
        <v>0</v>
      </c>
      <c r="K14" s="105">
        <v>0</v>
      </c>
      <c r="L14" s="107">
        <v>309.50709999999998</v>
      </c>
      <c r="M14" s="106">
        <v>19.100000000000001</v>
      </c>
      <c r="N14" s="108">
        <v>0</v>
      </c>
      <c r="O14" s="109">
        <v>432</v>
      </c>
      <c r="P14" s="94">
        <f t="shared" si="0"/>
        <v>432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432</v>
      </c>
      <c r="W14" s="116">
        <f t="shared" si="10"/>
        <v>15255.93744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567967</v>
      </c>
      <c r="AF14" s="103">
        <v>195</v>
      </c>
      <c r="AG14" s="207">
        <v>12</v>
      </c>
      <c r="AH14" s="208">
        <v>567967</v>
      </c>
      <c r="AI14" s="209">
        <f t="shared" si="4"/>
        <v>567967</v>
      </c>
      <c r="AJ14" s="210">
        <f t="shared" si="5"/>
        <v>0</v>
      </c>
      <c r="AL14" s="203">
        <f t="shared" si="6"/>
        <v>432</v>
      </c>
      <c r="AM14" s="211">
        <f t="shared" si="6"/>
        <v>432</v>
      </c>
      <c r="AN14" s="212">
        <f t="shared" si="7"/>
        <v>0</v>
      </c>
      <c r="AO14" s="213">
        <f t="shared" si="8"/>
        <v>0</v>
      </c>
    </row>
    <row r="15" spans="1:41" x14ac:dyDescent="0.2">
      <c r="A15" s="103">
        <v>195</v>
      </c>
      <c r="B15" s="104">
        <v>0.375</v>
      </c>
      <c r="C15" s="105">
        <v>2013</v>
      </c>
      <c r="D15" s="105">
        <v>7</v>
      </c>
      <c r="E15" s="105">
        <v>13</v>
      </c>
      <c r="F15" s="106">
        <v>568399</v>
      </c>
      <c r="G15" s="105">
        <v>0</v>
      </c>
      <c r="H15" s="106">
        <v>24738</v>
      </c>
      <c r="I15" s="105">
        <v>0</v>
      </c>
      <c r="J15" s="105">
        <v>0</v>
      </c>
      <c r="K15" s="105">
        <v>0</v>
      </c>
      <c r="L15" s="107">
        <v>311.16789999999997</v>
      </c>
      <c r="M15" s="106">
        <v>18.5</v>
      </c>
      <c r="N15" s="108">
        <v>0</v>
      </c>
      <c r="O15" s="109">
        <v>168</v>
      </c>
      <c r="P15" s="94">
        <f t="shared" si="0"/>
        <v>168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168</v>
      </c>
      <c r="W15" s="116">
        <f t="shared" si="10"/>
        <v>5932.86456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568399</v>
      </c>
      <c r="AF15" s="103">
        <v>195</v>
      </c>
      <c r="AG15" s="207">
        <v>13</v>
      </c>
      <c r="AH15" s="208">
        <v>568399</v>
      </c>
      <c r="AI15" s="209">
        <f t="shared" si="4"/>
        <v>568399</v>
      </c>
      <c r="AJ15" s="210">
        <f t="shared" si="5"/>
        <v>0</v>
      </c>
      <c r="AL15" s="203">
        <f t="shared" si="6"/>
        <v>168</v>
      </c>
      <c r="AM15" s="211">
        <f t="shared" si="6"/>
        <v>168</v>
      </c>
      <c r="AN15" s="212">
        <f t="shared" si="7"/>
        <v>0</v>
      </c>
      <c r="AO15" s="213">
        <f t="shared" si="8"/>
        <v>0</v>
      </c>
    </row>
    <row r="16" spans="1:41" x14ac:dyDescent="0.2">
      <c r="A16" s="103">
        <v>195</v>
      </c>
      <c r="B16" s="104">
        <v>0.375</v>
      </c>
      <c r="C16" s="105">
        <v>2013</v>
      </c>
      <c r="D16" s="105">
        <v>7</v>
      </c>
      <c r="E16" s="105">
        <v>14</v>
      </c>
      <c r="F16" s="106">
        <v>568567</v>
      </c>
      <c r="G16" s="105">
        <v>0</v>
      </c>
      <c r="H16" s="106">
        <v>24745</v>
      </c>
      <c r="I16" s="105">
        <v>0</v>
      </c>
      <c r="J16" s="105">
        <v>0</v>
      </c>
      <c r="K16" s="105">
        <v>0</v>
      </c>
      <c r="L16" s="107">
        <v>315.88709999999998</v>
      </c>
      <c r="M16" s="106">
        <v>18.600000000000001</v>
      </c>
      <c r="N16" s="108">
        <v>0</v>
      </c>
      <c r="O16" s="109">
        <v>3</v>
      </c>
      <c r="P16" s="94">
        <f t="shared" si="0"/>
        <v>3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</v>
      </c>
      <c r="W16" s="116">
        <f t="shared" si="10"/>
        <v>105.94400999999999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568567</v>
      </c>
      <c r="AF16" s="103">
        <v>195</v>
      </c>
      <c r="AG16" s="207">
        <v>14</v>
      </c>
      <c r="AH16" s="208">
        <v>568567</v>
      </c>
      <c r="AI16" s="209">
        <f t="shared" si="4"/>
        <v>568567</v>
      </c>
      <c r="AJ16" s="210">
        <f t="shared" si="5"/>
        <v>0</v>
      </c>
      <c r="AL16" s="203">
        <f t="shared" si="6"/>
        <v>12</v>
      </c>
      <c r="AM16" s="211">
        <f t="shared" si="6"/>
        <v>3</v>
      </c>
      <c r="AN16" s="212">
        <f t="shared" si="7"/>
        <v>-9</v>
      </c>
      <c r="AO16" s="213">
        <f t="shared" si="8"/>
        <v>-3</v>
      </c>
    </row>
    <row r="17" spans="1:41" x14ac:dyDescent="0.2">
      <c r="A17" s="103">
        <v>195</v>
      </c>
      <c r="B17" s="104">
        <v>0.375</v>
      </c>
      <c r="C17" s="105">
        <v>2013</v>
      </c>
      <c r="D17" s="105">
        <v>7</v>
      </c>
      <c r="E17" s="105">
        <v>15</v>
      </c>
      <c r="F17" s="106">
        <v>568570</v>
      </c>
      <c r="G17" s="105">
        <v>0</v>
      </c>
      <c r="H17" s="106">
        <v>24745</v>
      </c>
      <c r="I17" s="105">
        <v>0</v>
      </c>
      <c r="J17" s="105">
        <v>0</v>
      </c>
      <c r="K17" s="105">
        <v>0</v>
      </c>
      <c r="L17" s="107">
        <v>317.2278</v>
      </c>
      <c r="M17" s="106">
        <v>18.7</v>
      </c>
      <c r="N17" s="108">
        <v>0</v>
      </c>
      <c r="O17" s="109">
        <v>189</v>
      </c>
      <c r="P17" s="94">
        <f t="shared" si="0"/>
        <v>189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189</v>
      </c>
      <c r="W17" s="116">
        <f t="shared" si="10"/>
        <v>6674.4726300000002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568570</v>
      </c>
      <c r="AF17" s="103">
        <v>195</v>
      </c>
      <c r="AG17" s="207">
        <v>15</v>
      </c>
      <c r="AH17" s="208">
        <v>568579</v>
      </c>
      <c r="AI17" s="209">
        <f t="shared" si="4"/>
        <v>568570</v>
      </c>
      <c r="AJ17" s="210">
        <f t="shared" si="5"/>
        <v>-9</v>
      </c>
      <c r="AL17" s="203">
        <f t="shared" si="6"/>
        <v>180</v>
      </c>
      <c r="AM17" s="211">
        <f t="shared" si="6"/>
        <v>189</v>
      </c>
      <c r="AN17" s="212">
        <f t="shared" si="7"/>
        <v>9</v>
      </c>
      <c r="AO17" s="213">
        <f t="shared" si="8"/>
        <v>4.7619047619047616E-2</v>
      </c>
    </row>
    <row r="18" spans="1:41" x14ac:dyDescent="0.2">
      <c r="A18" s="103">
        <v>195</v>
      </c>
      <c r="B18" s="104">
        <v>0.375</v>
      </c>
      <c r="C18" s="105">
        <v>2013</v>
      </c>
      <c r="D18" s="105">
        <v>7</v>
      </c>
      <c r="E18" s="105">
        <v>16</v>
      </c>
      <c r="F18" s="106">
        <v>568759</v>
      </c>
      <c r="G18" s="105">
        <v>0</v>
      </c>
      <c r="H18" s="106">
        <v>24754</v>
      </c>
      <c r="I18" s="105">
        <v>0</v>
      </c>
      <c r="J18" s="105">
        <v>0</v>
      </c>
      <c r="K18" s="105">
        <v>0</v>
      </c>
      <c r="L18" s="107">
        <v>309.39359999999999</v>
      </c>
      <c r="M18" s="106">
        <v>19.3</v>
      </c>
      <c r="N18" s="108">
        <v>0</v>
      </c>
      <c r="O18" s="109">
        <v>630</v>
      </c>
      <c r="P18" s="94">
        <f t="shared" si="0"/>
        <v>630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630</v>
      </c>
      <c r="W18" s="116">
        <f t="shared" si="10"/>
        <v>22248.242099999999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568759</v>
      </c>
      <c r="AF18" s="103">
        <v>195</v>
      </c>
      <c r="AG18" s="207">
        <v>16</v>
      </c>
      <c r="AH18" s="208">
        <v>568759</v>
      </c>
      <c r="AI18" s="209">
        <f t="shared" si="4"/>
        <v>568759</v>
      </c>
      <c r="AJ18" s="210">
        <f t="shared" si="5"/>
        <v>0</v>
      </c>
      <c r="AL18" s="203">
        <f t="shared" si="6"/>
        <v>632</v>
      </c>
      <c r="AM18" s="211">
        <f t="shared" si="6"/>
        <v>630</v>
      </c>
      <c r="AN18" s="212">
        <f t="shared" si="7"/>
        <v>-2</v>
      </c>
      <c r="AO18" s="213">
        <f t="shared" si="8"/>
        <v>-3.1746031746031746E-3</v>
      </c>
    </row>
    <row r="19" spans="1:41" x14ac:dyDescent="0.2">
      <c r="A19" s="103">
        <v>195</v>
      </c>
      <c r="B19" s="104">
        <v>0.375</v>
      </c>
      <c r="C19" s="105">
        <v>2013</v>
      </c>
      <c r="D19" s="105">
        <v>7</v>
      </c>
      <c r="E19" s="105">
        <v>17</v>
      </c>
      <c r="F19" s="106">
        <v>569389</v>
      </c>
      <c r="G19" s="105">
        <v>0</v>
      </c>
      <c r="H19" s="106">
        <v>24782</v>
      </c>
      <c r="I19" s="105">
        <v>0</v>
      </c>
      <c r="J19" s="105">
        <v>0</v>
      </c>
      <c r="K19" s="105">
        <v>0</v>
      </c>
      <c r="L19" s="107">
        <v>309.09780000000001</v>
      </c>
      <c r="M19" s="106">
        <v>20.6</v>
      </c>
      <c r="N19" s="108">
        <v>0</v>
      </c>
      <c r="O19" s="109">
        <v>401</v>
      </c>
      <c r="P19" s="94">
        <f t="shared" si="0"/>
        <v>401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401</v>
      </c>
      <c r="W19" s="116">
        <f t="shared" si="10"/>
        <v>14161.18267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569389</v>
      </c>
      <c r="AF19" s="103">
        <v>195</v>
      </c>
      <c r="AG19" s="207">
        <v>17</v>
      </c>
      <c r="AH19" s="208">
        <v>569391</v>
      </c>
      <c r="AI19" s="209">
        <f t="shared" si="4"/>
        <v>569389</v>
      </c>
      <c r="AJ19" s="210">
        <f t="shared" si="5"/>
        <v>-2</v>
      </c>
      <c r="AL19" s="203">
        <f t="shared" si="6"/>
        <v>399</v>
      </c>
      <c r="AM19" s="211">
        <f t="shared" si="6"/>
        <v>401</v>
      </c>
      <c r="AN19" s="212">
        <f t="shared" si="7"/>
        <v>2</v>
      </c>
      <c r="AO19" s="213">
        <f t="shared" si="8"/>
        <v>4.9875311720698253E-3</v>
      </c>
    </row>
    <row r="20" spans="1:41" x14ac:dyDescent="0.2">
      <c r="A20" s="103">
        <v>195</v>
      </c>
      <c r="B20" s="104">
        <v>0.375</v>
      </c>
      <c r="C20" s="105">
        <v>2013</v>
      </c>
      <c r="D20" s="105">
        <v>7</v>
      </c>
      <c r="E20" s="105">
        <v>18</v>
      </c>
      <c r="F20" s="106">
        <v>569790</v>
      </c>
      <c r="G20" s="105">
        <v>0</v>
      </c>
      <c r="H20" s="106">
        <v>24800</v>
      </c>
      <c r="I20" s="105">
        <v>0</v>
      </c>
      <c r="J20" s="105">
        <v>0</v>
      </c>
      <c r="K20" s="105">
        <v>0</v>
      </c>
      <c r="L20" s="107">
        <v>309.69549999999998</v>
      </c>
      <c r="M20" s="106">
        <v>19.100000000000001</v>
      </c>
      <c r="N20" s="108">
        <v>0</v>
      </c>
      <c r="O20" s="109">
        <v>756</v>
      </c>
      <c r="P20" s="94">
        <f t="shared" si="0"/>
        <v>756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756</v>
      </c>
      <c r="W20" s="116">
        <f t="shared" si="10"/>
        <v>26697.890520000001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569790</v>
      </c>
      <c r="AF20" s="103">
        <v>195</v>
      </c>
      <c r="AG20" s="207">
        <v>18</v>
      </c>
      <c r="AH20" s="208">
        <v>569790</v>
      </c>
      <c r="AI20" s="209">
        <f t="shared" si="4"/>
        <v>569790</v>
      </c>
      <c r="AJ20" s="210">
        <f t="shared" si="5"/>
        <v>0</v>
      </c>
      <c r="AL20" s="203">
        <f t="shared" si="6"/>
        <v>756</v>
      </c>
      <c r="AM20" s="211">
        <f t="shared" si="6"/>
        <v>756</v>
      </c>
      <c r="AN20" s="212">
        <f t="shared" si="7"/>
        <v>0</v>
      </c>
      <c r="AO20" s="213">
        <f t="shared" si="8"/>
        <v>0</v>
      </c>
    </row>
    <row r="21" spans="1:41" x14ac:dyDescent="0.2">
      <c r="A21" s="103">
        <v>195</v>
      </c>
      <c r="B21" s="104">
        <v>0.375</v>
      </c>
      <c r="C21" s="105">
        <v>2013</v>
      </c>
      <c r="D21" s="105">
        <v>7</v>
      </c>
      <c r="E21" s="105">
        <v>19</v>
      </c>
      <c r="F21" s="106">
        <v>570546</v>
      </c>
      <c r="G21" s="105">
        <v>0</v>
      </c>
      <c r="H21" s="106">
        <v>24833</v>
      </c>
      <c r="I21" s="105">
        <v>0</v>
      </c>
      <c r="J21" s="105">
        <v>0</v>
      </c>
      <c r="K21" s="105">
        <v>0</v>
      </c>
      <c r="L21" s="107">
        <v>309.31709999999998</v>
      </c>
      <c r="M21" s="106">
        <v>20.2</v>
      </c>
      <c r="N21" s="108">
        <v>0</v>
      </c>
      <c r="O21" s="109">
        <v>425</v>
      </c>
      <c r="P21" s="94">
        <f t="shared" si="0"/>
        <v>425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425</v>
      </c>
      <c r="W21" s="116">
        <f t="shared" si="10"/>
        <v>15008.73475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570546</v>
      </c>
      <c r="AF21" s="103">
        <v>195</v>
      </c>
      <c r="AG21" s="207">
        <v>19</v>
      </c>
      <c r="AH21" s="208">
        <v>570546</v>
      </c>
      <c r="AI21" s="209">
        <f t="shared" si="4"/>
        <v>570546</v>
      </c>
      <c r="AJ21" s="210">
        <f t="shared" si="5"/>
        <v>0</v>
      </c>
      <c r="AL21" s="203">
        <f t="shared" si="6"/>
        <v>425</v>
      </c>
      <c r="AM21" s="211">
        <f t="shared" si="6"/>
        <v>425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195</v>
      </c>
      <c r="B22" s="104">
        <v>0.375</v>
      </c>
      <c r="C22" s="105">
        <v>2013</v>
      </c>
      <c r="D22" s="105">
        <v>7</v>
      </c>
      <c r="E22" s="105">
        <v>20</v>
      </c>
      <c r="F22" s="106">
        <v>570971</v>
      </c>
      <c r="G22" s="105">
        <v>0</v>
      </c>
      <c r="H22" s="106">
        <v>24852</v>
      </c>
      <c r="I22" s="105">
        <v>0</v>
      </c>
      <c r="J22" s="105">
        <v>0</v>
      </c>
      <c r="K22" s="105">
        <v>0</v>
      </c>
      <c r="L22" s="107">
        <v>309.71629999999999</v>
      </c>
      <c r="M22" s="106">
        <v>20</v>
      </c>
      <c r="N22" s="108">
        <v>0</v>
      </c>
      <c r="O22" s="109">
        <v>175</v>
      </c>
      <c r="P22" s="94">
        <f t="shared" si="0"/>
        <v>175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175</v>
      </c>
      <c r="W22" s="116">
        <f t="shared" si="10"/>
        <v>6180.0672500000001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570971</v>
      </c>
      <c r="AF22" s="103">
        <v>195</v>
      </c>
      <c r="AG22" s="207">
        <v>20</v>
      </c>
      <c r="AH22" s="208">
        <v>570971</v>
      </c>
      <c r="AI22" s="209">
        <f t="shared" si="4"/>
        <v>570971</v>
      </c>
      <c r="AJ22" s="210">
        <f t="shared" si="5"/>
        <v>0</v>
      </c>
      <c r="AL22" s="203">
        <f t="shared" si="6"/>
        <v>175</v>
      </c>
      <c r="AM22" s="211">
        <f t="shared" si="6"/>
        <v>175</v>
      </c>
      <c r="AN22" s="212">
        <f t="shared" si="7"/>
        <v>0</v>
      </c>
      <c r="AO22" s="213">
        <f t="shared" si="8"/>
        <v>0</v>
      </c>
    </row>
    <row r="23" spans="1:41" x14ac:dyDescent="0.2">
      <c r="A23" s="103">
        <v>195</v>
      </c>
      <c r="B23" s="104">
        <v>0.375</v>
      </c>
      <c r="C23" s="105">
        <v>2013</v>
      </c>
      <c r="D23" s="105">
        <v>7</v>
      </c>
      <c r="E23" s="105">
        <v>21</v>
      </c>
      <c r="F23" s="106">
        <v>571146</v>
      </c>
      <c r="G23" s="105">
        <v>0</v>
      </c>
      <c r="H23" s="106">
        <v>24860</v>
      </c>
      <c r="I23" s="105">
        <v>0</v>
      </c>
      <c r="J23" s="105">
        <v>0</v>
      </c>
      <c r="K23" s="105">
        <v>0</v>
      </c>
      <c r="L23" s="107">
        <v>316.08730000000003</v>
      </c>
      <c r="M23" s="106">
        <v>21.7</v>
      </c>
      <c r="N23" s="108">
        <v>0</v>
      </c>
      <c r="O23" s="109">
        <v>127</v>
      </c>
      <c r="P23" s="94">
        <f t="shared" si="0"/>
        <v>127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127</v>
      </c>
      <c r="W23" s="116">
        <f t="shared" si="10"/>
        <v>4484.9630900000002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571146</v>
      </c>
      <c r="AF23" s="103">
        <v>195</v>
      </c>
      <c r="AG23" s="207">
        <v>21</v>
      </c>
      <c r="AH23" s="208">
        <v>571146</v>
      </c>
      <c r="AI23" s="209">
        <f t="shared" si="4"/>
        <v>571146</v>
      </c>
      <c r="AJ23" s="210">
        <f t="shared" si="5"/>
        <v>0</v>
      </c>
      <c r="AL23" s="203">
        <f t="shared" si="6"/>
        <v>127</v>
      </c>
      <c r="AM23" s="211">
        <f t="shared" si="6"/>
        <v>127</v>
      </c>
      <c r="AN23" s="212">
        <f t="shared" si="7"/>
        <v>0</v>
      </c>
      <c r="AO23" s="213">
        <f t="shared" si="8"/>
        <v>0</v>
      </c>
    </row>
    <row r="24" spans="1:41" x14ac:dyDescent="0.2">
      <c r="A24" s="103">
        <v>195</v>
      </c>
      <c r="B24" s="104">
        <v>0.375</v>
      </c>
      <c r="C24" s="105">
        <v>2013</v>
      </c>
      <c r="D24" s="105">
        <v>7</v>
      </c>
      <c r="E24" s="105">
        <v>22</v>
      </c>
      <c r="F24" s="106">
        <v>571273</v>
      </c>
      <c r="G24" s="105">
        <v>0</v>
      </c>
      <c r="H24" s="106">
        <v>24865</v>
      </c>
      <c r="I24" s="105">
        <v>0</v>
      </c>
      <c r="J24" s="105">
        <v>0</v>
      </c>
      <c r="K24" s="105">
        <v>0</v>
      </c>
      <c r="L24" s="107">
        <v>316.99099999999999</v>
      </c>
      <c r="M24" s="106">
        <v>21.4</v>
      </c>
      <c r="N24" s="108">
        <v>0</v>
      </c>
      <c r="O24" s="109">
        <v>568</v>
      </c>
      <c r="P24" s="94">
        <f t="shared" si="0"/>
        <v>568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568</v>
      </c>
      <c r="W24" s="116">
        <f t="shared" si="10"/>
        <v>20058.73256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571273</v>
      </c>
      <c r="AF24" s="103">
        <v>195</v>
      </c>
      <c r="AG24" s="207">
        <v>22</v>
      </c>
      <c r="AH24" s="208">
        <v>571273</v>
      </c>
      <c r="AI24" s="209">
        <f t="shared" si="4"/>
        <v>571273</v>
      </c>
      <c r="AJ24" s="210">
        <f t="shared" si="5"/>
        <v>0</v>
      </c>
      <c r="AL24" s="203">
        <f t="shared" si="6"/>
        <v>568</v>
      </c>
      <c r="AM24" s="211">
        <f t="shared" si="6"/>
        <v>568</v>
      </c>
      <c r="AN24" s="212">
        <f t="shared" si="7"/>
        <v>0</v>
      </c>
      <c r="AO24" s="213">
        <f t="shared" si="8"/>
        <v>0</v>
      </c>
    </row>
    <row r="25" spans="1:41" x14ac:dyDescent="0.2">
      <c r="A25" s="103">
        <v>195</v>
      </c>
      <c r="B25" s="104">
        <v>0.375</v>
      </c>
      <c r="C25" s="105">
        <v>2013</v>
      </c>
      <c r="D25" s="105">
        <v>7</v>
      </c>
      <c r="E25" s="105">
        <v>23</v>
      </c>
      <c r="F25" s="106">
        <v>571841</v>
      </c>
      <c r="G25" s="105">
        <v>0</v>
      </c>
      <c r="H25" s="106">
        <v>24890</v>
      </c>
      <c r="I25" s="105">
        <v>0</v>
      </c>
      <c r="J25" s="105">
        <v>0</v>
      </c>
      <c r="K25" s="105">
        <v>0</v>
      </c>
      <c r="L25" s="107">
        <v>310.73009999999999</v>
      </c>
      <c r="M25" s="106">
        <v>20</v>
      </c>
      <c r="N25" s="108">
        <v>0</v>
      </c>
      <c r="O25" s="109">
        <v>0</v>
      </c>
      <c r="P25" s="94">
        <f t="shared" si="0"/>
        <v>-571841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571841</v>
      </c>
      <c r="AF25" s="103">
        <v>195</v>
      </c>
      <c r="AG25" s="207">
        <v>23</v>
      </c>
      <c r="AH25" s="208">
        <v>571841</v>
      </c>
      <c r="AI25" s="209">
        <f t="shared" si="4"/>
        <v>571841</v>
      </c>
      <c r="AJ25" s="210">
        <f t="shared" si="5"/>
        <v>0</v>
      </c>
      <c r="AL25" s="203">
        <f t="shared" si="6"/>
        <v>694</v>
      </c>
      <c r="AM25" s="211">
        <f t="shared" si="6"/>
        <v>-571841</v>
      </c>
      <c r="AN25" s="212">
        <f t="shared" si="7"/>
        <v>-572535</v>
      </c>
      <c r="AO25" s="213">
        <f t="shared" si="8"/>
        <v>1.0012136240668297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195</v>
      </c>
      <c r="AG26" s="207">
        <v>24</v>
      </c>
      <c r="AH26" s="208">
        <v>572535</v>
      </c>
      <c r="AI26" s="209">
        <f t="shared" si="4"/>
        <v>0</v>
      </c>
      <c r="AJ26" s="210">
        <f t="shared" si="5"/>
        <v>-572535</v>
      </c>
      <c r="AL26" s="203">
        <f t="shared" si="6"/>
        <v>448</v>
      </c>
      <c r="AM26" s="211">
        <f t="shared" si="6"/>
        <v>0</v>
      </c>
      <c r="AN26" s="212">
        <f t="shared" si="7"/>
        <v>-448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195</v>
      </c>
      <c r="AG27" s="207">
        <v>25</v>
      </c>
      <c r="AH27" s="208">
        <v>572983</v>
      </c>
      <c r="AI27" s="209">
        <f t="shared" si="4"/>
        <v>0</v>
      </c>
      <c r="AJ27" s="210">
        <f t="shared" si="5"/>
        <v>-572983</v>
      </c>
      <c r="AL27" s="203">
        <f t="shared" si="6"/>
        <v>-572983</v>
      </c>
      <c r="AM27" s="211">
        <f t="shared" si="6"/>
        <v>0</v>
      </c>
      <c r="AN27" s="212">
        <f t="shared" si="7"/>
        <v>572983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317.72039999999998</v>
      </c>
      <c r="M36" s="136">
        <f>MAX(M3:M34)</f>
        <v>22</v>
      </c>
      <c r="N36" s="134" t="s">
        <v>12</v>
      </c>
      <c r="O36" s="136">
        <f>SUM(O3:O33)</f>
        <v>7194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7194</v>
      </c>
      <c r="W36" s="140">
        <f>SUM(W3:W33)</f>
        <v>254053.73598000003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2248410</v>
      </c>
      <c r="AK36" s="224" t="s">
        <v>52</v>
      </c>
      <c r="AL36" s="225"/>
      <c r="AM36" s="225"/>
      <c r="AN36" s="223">
        <f>SUM(AN3:AN33)</f>
        <v>-1281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312.21358695652174</v>
      </c>
      <c r="M37" s="144">
        <f>AVERAGE(M3:M34)</f>
        <v>19.85217391304348</v>
      </c>
      <c r="N37" s="134" t="s">
        <v>48</v>
      </c>
      <c r="O37" s="145">
        <f>O36*35.31467</f>
        <v>254053.73598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2.2686740565344365E-3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309.06700000000001</v>
      </c>
      <c r="M38" s="145">
        <f>MIN(M3:M34)</f>
        <v>17.2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343.43494565217395</v>
      </c>
      <c r="M44" s="152">
        <f>M37*(1+$L$43)</f>
        <v>21.837391304347829</v>
      </c>
    </row>
    <row r="45" spans="1:41" x14ac:dyDescent="0.2">
      <c r="K45" s="151" t="s">
        <v>62</v>
      </c>
      <c r="L45" s="152">
        <f>L37*(1-$L$43)</f>
        <v>280.99222826086958</v>
      </c>
      <c r="M45" s="152">
        <f>M37*(1-$L$43)</f>
        <v>17.866956521739134</v>
      </c>
    </row>
    <row r="47" spans="1:41" x14ac:dyDescent="0.2">
      <c r="A47" s="134" t="s">
        <v>63</v>
      </c>
      <c r="B47" s="263" t="s">
        <v>109</v>
      </c>
    </row>
    <row r="48" spans="1:41" x14ac:dyDescent="0.2">
      <c r="A48" s="134" t="s">
        <v>65</v>
      </c>
      <c r="B48" s="154">
        <v>41199</v>
      </c>
    </row>
  </sheetData>
  <phoneticPr fontId="0" type="noConversion"/>
  <conditionalFormatting sqref="L3:L34">
    <cfRule type="cellIs" dxfId="815" priority="47" stopIfTrue="1" operator="lessThan">
      <formula>$L$45</formula>
    </cfRule>
    <cfRule type="cellIs" dxfId="814" priority="48" stopIfTrue="1" operator="greaterThan">
      <formula>$L$44</formula>
    </cfRule>
  </conditionalFormatting>
  <conditionalFormatting sqref="M3:M34">
    <cfRule type="cellIs" dxfId="813" priority="45" stopIfTrue="1" operator="lessThan">
      <formula>$M$45</formula>
    </cfRule>
    <cfRule type="cellIs" dxfId="812" priority="46" stopIfTrue="1" operator="greaterThan">
      <formula>$M$44</formula>
    </cfRule>
  </conditionalFormatting>
  <conditionalFormatting sqref="O3:O34">
    <cfRule type="cellIs" dxfId="811" priority="44" stopIfTrue="1" operator="lessThan">
      <formula>0</formula>
    </cfRule>
  </conditionalFormatting>
  <conditionalFormatting sqref="O3:O33">
    <cfRule type="cellIs" dxfId="810" priority="43" stopIfTrue="1" operator="lessThan">
      <formula>0</formula>
    </cfRule>
  </conditionalFormatting>
  <conditionalFormatting sqref="O3">
    <cfRule type="cellIs" dxfId="809" priority="42" stopIfTrue="1" operator="notEqual">
      <formula>$P$3</formula>
    </cfRule>
  </conditionalFormatting>
  <conditionalFormatting sqref="O4">
    <cfRule type="cellIs" dxfId="808" priority="41" stopIfTrue="1" operator="notEqual">
      <formula>P$4</formula>
    </cfRule>
  </conditionalFormatting>
  <conditionalFormatting sqref="O5">
    <cfRule type="cellIs" dxfId="807" priority="40" stopIfTrue="1" operator="notEqual">
      <formula>$P$5</formula>
    </cfRule>
  </conditionalFormatting>
  <conditionalFormatting sqref="O6">
    <cfRule type="cellIs" dxfId="806" priority="39" stopIfTrue="1" operator="notEqual">
      <formula>$P$6</formula>
    </cfRule>
  </conditionalFormatting>
  <conditionalFormatting sqref="O7">
    <cfRule type="cellIs" dxfId="805" priority="38" stopIfTrue="1" operator="notEqual">
      <formula>$P$7</formula>
    </cfRule>
  </conditionalFormatting>
  <conditionalFormatting sqref="O8">
    <cfRule type="cellIs" dxfId="804" priority="37" stopIfTrue="1" operator="notEqual">
      <formula>$P$8</formula>
    </cfRule>
  </conditionalFormatting>
  <conditionalFormatting sqref="O9">
    <cfRule type="cellIs" dxfId="803" priority="36" stopIfTrue="1" operator="notEqual">
      <formula>$P$9</formula>
    </cfRule>
  </conditionalFormatting>
  <conditionalFormatting sqref="O10">
    <cfRule type="cellIs" dxfId="802" priority="34" stopIfTrue="1" operator="notEqual">
      <formula>$P$10</formula>
    </cfRule>
    <cfRule type="cellIs" dxfId="801" priority="35" stopIfTrue="1" operator="greaterThan">
      <formula>$P$10</formula>
    </cfRule>
  </conditionalFormatting>
  <conditionalFormatting sqref="O11">
    <cfRule type="cellIs" dxfId="800" priority="32" stopIfTrue="1" operator="notEqual">
      <formula>$P$11</formula>
    </cfRule>
    <cfRule type="cellIs" dxfId="799" priority="33" stopIfTrue="1" operator="greaterThan">
      <formula>$P$11</formula>
    </cfRule>
  </conditionalFormatting>
  <conditionalFormatting sqref="O12">
    <cfRule type="cellIs" dxfId="798" priority="31" stopIfTrue="1" operator="notEqual">
      <formula>$P$12</formula>
    </cfRule>
  </conditionalFormatting>
  <conditionalFormatting sqref="O14">
    <cfRule type="cellIs" dxfId="797" priority="30" stopIfTrue="1" operator="notEqual">
      <formula>$P$14</formula>
    </cfRule>
  </conditionalFormatting>
  <conditionalFormatting sqref="O15">
    <cfRule type="cellIs" dxfId="796" priority="29" stopIfTrue="1" operator="notEqual">
      <formula>$P$15</formula>
    </cfRule>
  </conditionalFormatting>
  <conditionalFormatting sqref="O16">
    <cfRule type="cellIs" dxfId="795" priority="28" stopIfTrue="1" operator="notEqual">
      <formula>$P$16</formula>
    </cfRule>
  </conditionalFormatting>
  <conditionalFormatting sqref="O17">
    <cfRule type="cellIs" dxfId="794" priority="27" stopIfTrue="1" operator="notEqual">
      <formula>$P$17</formula>
    </cfRule>
  </conditionalFormatting>
  <conditionalFormatting sqref="O18">
    <cfRule type="cellIs" dxfId="793" priority="26" stopIfTrue="1" operator="notEqual">
      <formula>$P$18</formula>
    </cfRule>
  </conditionalFormatting>
  <conditionalFormatting sqref="O19">
    <cfRule type="cellIs" dxfId="792" priority="24" stopIfTrue="1" operator="notEqual">
      <formula>$P$19</formula>
    </cfRule>
    <cfRule type="cellIs" dxfId="791" priority="25" stopIfTrue="1" operator="greaterThan">
      <formula>$P$19</formula>
    </cfRule>
  </conditionalFormatting>
  <conditionalFormatting sqref="O20">
    <cfRule type="cellIs" dxfId="790" priority="22" stopIfTrue="1" operator="notEqual">
      <formula>$P$20</formula>
    </cfRule>
    <cfRule type="cellIs" dxfId="789" priority="23" stopIfTrue="1" operator="greaterThan">
      <formula>$P$20</formula>
    </cfRule>
  </conditionalFormatting>
  <conditionalFormatting sqref="O21">
    <cfRule type="cellIs" dxfId="788" priority="21" stopIfTrue="1" operator="notEqual">
      <formula>$P$21</formula>
    </cfRule>
  </conditionalFormatting>
  <conditionalFormatting sqref="O22">
    <cfRule type="cellIs" dxfId="787" priority="20" stopIfTrue="1" operator="notEqual">
      <formula>$P$22</formula>
    </cfRule>
  </conditionalFormatting>
  <conditionalFormatting sqref="O23">
    <cfRule type="cellIs" dxfId="786" priority="19" stopIfTrue="1" operator="notEqual">
      <formula>$P$23</formula>
    </cfRule>
  </conditionalFormatting>
  <conditionalFormatting sqref="O24">
    <cfRule type="cellIs" dxfId="785" priority="17" stopIfTrue="1" operator="notEqual">
      <formula>$P$24</formula>
    </cfRule>
    <cfRule type="cellIs" dxfId="784" priority="18" stopIfTrue="1" operator="greaterThan">
      <formula>$P$24</formula>
    </cfRule>
  </conditionalFormatting>
  <conditionalFormatting sqref="O25">
    <cfRule type="cellIs" dxfId="783" priority="15" stopIfTrue="1" operator="notEqual">
      <formula>$P$25</formula>
    </cfRule>
    <cfRule type="cellIs" dxfId="782" priority="16" stopIfTrue="1" operator="greaterThan">
      <formula>$P$25</formula>
    </cfRule>
  </conditionalFormatting>
  <conditionalFormatting sqref="O26">
    <cfRule type="cellIs" dxfId="781" priority="14" stopIfTrue="1" operator="notEqual">
      <formula>$P$26</formula>
    </cfRule>
  </conditionalFormatting>
  <conditionalFormatting sqref="O27">
    <cfRule type="cellIs" dxfId="780" priority="13" stopIfTrue="1" operator="notEqual">
      <formula>$P$27</formula>
    </cfRule>
  </conditionalFormatting>
  <conditionalFormatting sqref="O28">
    <cfRule type="cellIs" dxfId="779" priority="12" stopIfTrue="1" operator="notEqual">
      <formula>$P$28</formula>
    </cfRule>
  </conditionalFormatting>
  <conditionalFormatting sqref="O29">
    <cfRule type="cellIs" dxfId="778" priority="11" stopIfTrue="1" operator="notEqual">
      <formula>$P$29</formula>
    </cfRule>
  </conditionalFormatting>
  <conditionalFormatting sqref="O30">
    <cfRule type="cellIs" dxfId="777" priority="10" stopIfTrue="1" operator="notEqual">
      <formula>$P$30</formula>
    </cfRule>
  </conditionalFormatting>
  <conditionalFormatting sqref="O31">
    <cfRule type="cellIs" dxfId="776" priority="8" stopIfTrue="1" operator="notEqual">
      <formula>$P$31</formula>
    </cfRule>
    <cfRule type="cellIs" dxfId="775" priority="9" stopIfTrue="1" operator="greaterThan">
      <formula>$P$31</formula>
    </cfRule>
  </conditionalFormatting>
  <conditionalFormatting sqref="O32">
    <cfRule type="cellIs" dxfId="774" priority="6" stopIfTrue="1" operator="notEqual">
      <formula>$P$32</formula>
    </cfRule>
    <cfRule type="cellIs" dxfId="773" priority="7" stopIfTrue="1" operator="greaterThan">
      <formula>$P$32</formula>
    </cfRule>
  </conditionalFormatting>
  <conditionalFormatting sqref="O33">
    <cfRule type="cellIs" dxfId="772" priority="5" stopIfTrue="1" operator="notEqual">
      <formula>$P$33</formula>
    </cfRule>
  </conditionalFormatting>
  <conditionalFormatting sqref="O13">
    <cfRule type="cellIs" dxfId="771" priority="4" stopIfTrue="1" operator="notEqual">
      <formula>$P$13</formula>
    </cfRule>
  </conditionalFormatting>
  <conditionalFormatting sqref="AG3:AG34">
    <cfRule type="cellIs" dxfId="770" priority="3" stopIfTrue="1" operator="notEqual">
      <formula>E3</formula>
    </cfRule>
  </conditionalFormatting>
  <conditionalFormatting sqref="AH3:AH34">
    <cfRule type="cellIs" dxfId="769" priority="2" stopIfTrue="1" operator="notBetween">
      <formula>AI3+$AG$40</formula>
      <formula>AI3-$AG$40</formula>
    </cfRule>
  </conditionalFormatting>
  <conditionalFormatting sqref="AL3:AL33">
    <cfRule type="cellIs" dxfId="76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29" sqref="F29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151</v>
      </c>
      <c r="B3" s="88">
        <v>0.375</v>
      </c>
      <c r="C3" s="89">
        <v>2013</v>
      </c>
      <c r="D3" s="89">
        <v>7</v>
      </c>
      <c r="E3" s="89">
        <v>1</v>
      </c>
      <c r="F3" s="90">
        <v>787728</v>
      </c>
      <c r="G3" s="89">
        <v>17877288</v>
      </c>
      <c r="H3" s="90">
        <v>448179</v>
      </c>
      <c r="I3" s="89">
        <v>4481790</v>
      </c>
      <c r="J3" s="89">
        <v>1</v>
      </c>
      <c r="K3" s="89">
        <v>12</v>
      </c>
      <c r="L3" s="91">
        <v>102.14149999999999</v>
      </c>
      <c r="M3" s="90">
        <v>20.63</v>
      </c>
      <c r="N3" s="92">
        <v>33.57</v>
      </c>
      <c r="O3" s="93">
        <v>1922</v>
      </c>
      <c r="P3" s="94">
        <f>F4-F3</f>
        <v>1922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1922</v>
      </c>
      <c r="W3" s="99">
        <f>V3*35.31467</f>
        <v>67874.795740000001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787728</v>
      </c>
      <c r="AF3" s="87">
        <v>151</v>
      </c>
      <c r="AG3" s="92">
        <v>1</v>
      </c>
      <c r="AH3" s="200">
        <v>787666</v>
      </c>
      <c r="AI3" s="201">
        <f>IFERROR(AE3*1,0)</f>
        <v>787728</v>
      </c>
      <c r="AJ3" s="202">
        <f>(AI3-AH3)</f>
        <v>62</v>
      </c>
      <c r="AL3" s="203">
        <f>AH4-AH3</f>
        <v>-787666</v>
      </c>
      <c r="AM3" s="204">
        <f>AI4-AI3</f>
        <v>1922</v>
      </c>
      <c r="AN3" s="205">
        <f>(AM3-AL3)</f>
        <v>789588</v>
      </c>
      <c r="AO3" s="206">
        <f>IFERROR(AN3/AM3,"")</f>
        <v>410.81581685744015</v>
      </c>
    </row>
    <row r="4" spans="1:41" x14ac:dyDescent="0.2">
      <c r="A4" s="103">
        <v>151</v>
      </c>
      <c r="B4" s="104">
        <v>0.375</v>
      </c>
      <c r="C4" s="105">
        <v>2013</v>
      </c>
      <c r="D4" s="105">
        <v>7</v>
      </c>
      <c r="E4" s="105">
        <v>2</v>
      </c>
      <c r="F4" s="106">
        <v>789650</v>
      </c>
      <c r="G4" s="105">
        <v>17896505</v>
      </c>
      <c r="H4" s="106">
        <v>448450</v>
      </c>
      <c r="I4" s="105">
        <v>4484500</v>
      </c>
      <c r="J4" s="105">
        <v>1</v>
      </c>
      <c r="K4" s="105">
        <v>12</v>
      </c>
      <c r="L4" s="107">
        <v>101.1439</v>
      </c>
      <c r="M4" s="106">
        <v>22.16</v>
      </c>
      <c r="N4" s="108">
        <v>135.24</v>
      </c>
      <c r="O4" s="109">
        <v>1741</v>
      </c>
      <c r="P4" s="94">
        <f t="shared" ref="P4:P33" si="0">F5-F4</f>
        <v>1741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1741</v>
      </c>
      <c r="W4" s="113">
        <f>V4*35.31467</f>
        <v>61482.840470000003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789650</v>
      </c>
      <c r="AF4" s="103"/>
      <c r="AG4" s="207"/>
      <c r="AH4" s="208"/>
      <c r="AI4" s="209">
        <f t="shared" ref="AI4:AI34" si="4">IFERROR(AE4*1,0)</f>
        <v>789650</v>
      </c>
      <c r="AJ4" s="210">
        <f t="shared" ref="AJ4:AJ34" si="5">(AI4-AH4)</f>
        <v>789650</v>
      </c>
      <c r="AL4" s="203">
        <f t="shared" ref="AL4:AM33" si="6">AH5-AH4</f>
        <v>0</v>
      </c>
      <c r="AM4" s="211">
        <f t="shared" si="6"/>
        <v>1741</v>
      </c>
      <c r="AN4" s="212">
        <f t="shared" ref="AN4:AN33" si="7">(AM4-AL4)</f>
        <v>1741</v>
      </c>
      <c r="AO4" s="213">
        <f t="shared" ref="AO4:AO33" si="8">IFERROR(AN4/AM4,"")</f>
        <v>1</v>
      </c>
    </row>
    <row r="5" spans="1:41" x14ac:dyDescent="0.2">
      <c r="A5" s="103">
        <v>151</v>
      </c>
      <c r="B5" s="104">
        <v>0.375</v>
      </c>
      <c r="C5" s="105">
        <v>2013</v>
      </c>
      <c r="D5" s="105">
        <v>7</v>
      </c>
      <c r="E5" s="105">
        <v>3</v>
      </c>
      <c r="F5" s="106">
        <v>791391</v>
      </c>
      <c r="G5" s="105">
        <v>17913917</v>
      </c>
      <c r="H5" s="106">
        <v>448694</v>
      </c>
      <c r="I5" s="105">
        <v>4486947</v>
      </c>
      <c r="J5" s="105">
        <v>1</v>
      </c>
      <c r="K5" s="105">
        <v>12</v>
      </c>
      <c r="L5" s="107">
        <v>101.148</v>
      </c>
      <c r="M5" s="106">
        <v>22.04</v>
      </c>
      <c r="N5" s="108">
        <v>112.94</v>
      </c>
      <c r="O5" s="109">
        <v>1802</v>
      </c>
      <c r="P5" s="94">
        <f t="shared" si="0"/>
        <v>1802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1802</v>
      </c>
      <c r="W5" s="113">
        <f t="shared" ref="W5:W33" si="10">V5*35.31467</f>
        <v>63637.035340000002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791391</v>
      </c>
      <c r="AF5" s="103"/>
      <c r="AG5" s="207"/>
      <c r="AH5" s="208"/>
      <c r="AI5" s="209">
        <f t="shared" si="4"/>
        <v>791391</v>
      </c>
      <c r="AJ5" s="210">
        <f t="shared" si="5"/>
        <v>791391</v>
      </c>
      <c r="AL5" s="203">
        <f t="shared" si="6"/>
        <v>0</v>
      </c>
      <c r="AM5" s="211">
        <f t="shared" si="6"/>
        <v>1802</v>
      </c>
      <c r="AN5" s="212">
        <f t="shared" si="7"/>
        <v>1802</v>
      </c>
      <c r="AO5" s="213">
        <f t="shared" si="8"/>
        <v>1</v>
      </c>
    </row>
    <row r="6" spans="1:41" x14ac:dyDescent="0.2">
      <c r="A6" s="103">
        <v>151</v>
      </c>
      <c r="B6" s="104">
        <v>0.375</v>
      </c>
      <c r="C6" s="105">
        <v>2013</v>
      </c>
      <c r="D6" s="105">
        <v>7</v>
      </c>
      <c r="E6" s="105">
        <v>4</v>
      </c>
      <c r="F6" s="106">
        <v>793193</v>
      </c>
      <c r="G6" s="105">
        <v>17931934</v>
      </c>
      <c r="H6" s="106">
        <v>448948</v>
      </c>
      <c r="I6" s="105">
        <v>4489480</v>
      </c>
      <c r="J6" s="105">
        <v>1</v>
      </c>
      <c r="K6" s="105">
        <v>12</v>
      </c>
      <c r="L6" s="107">
        <v>101.11960000000001</v>
      </c>
      <c r="M6" s="106">
        <v>21.66</v>
      </c>
      <c r="N6" s="108">
        <v>124.25</v>
      </c>
      <c r="O6" s="109">
        <v>1581</v>
      </c>
      <c r="P6" s="94">
        <f t="shared" si="0"/>
        <v>1581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1581</v>
      </c>
      <c r="W6" s="113">
        <f t="shared" si="10"/>
        <v>55832.493269999999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793193</v>
      </c>
      <c r="AF6" s="103"/>
      <c r="AG6" s="207"/>
      <c r="AH6" s="208"/>
      <c r="AI6" s="209">
        <f t="shared" si="4"/>
        <v>793193</v>
      </c>
      <c r="AJ6" s="210">
        <f t="shared" si="5"/>
        <v>793193</v>
      </c>
      <c r="AL6" s="203">
        <f t="shared" si="6"/>
        <v>0</v>
      </c>
      <c r="AM6" s="211">
        <f t="shared" si="6"/>
        <v>1581</v>
      </c>
      <c r="AN6" s="212">
        <f t="shared" si="7"/>
        <v>1581</v>
      </c>
      <c r="AO6" s="213">
        <f t="shared" si="8"/>
        <v>1</v>
      </c>
    </row>
    <row r="7" spans="1:41" x14ac:dyDescent="0.2">
      <c r="A7" s="103">
        <v>151</v>
      </c>
      <c r="B7" s="104">
        <v>0.375</v>
      </c>
      <c r="C7" s="105">
        <v>2013</v>
      </c>
      <c r="D7" s="105">
        <v>7</v>
      </c>
      <c r="E7" s="105">
        <v>5</v>
      </c>
      <c r="F7" s="106">
        <v>794774</v>
      </c>
      <c r="G7" s="105">
        <v>17947749</v>
      </c>
      <c r="H7" s="106">
        <v>449170</v>
      </c>
      <c r="I7" s="105">
        <v>4491704</v>
      </c>
      <c r="J7" s="105">
        <v>1</v>
      </c>
      <c r="K7" s="105">
        <v>12</v>
      </c>
      <c r="L7" s="107">
        <v>101.1738</v>
      </c>
      <c r="M7" s="106">
        <v>20.82</v>
      </c>
      <c r="N7" s="108">
        <v>108.23</v>
      </c>
      <c r="O7" s="109">
        <v>1423</v>
      </c>
      <c r="P7" s="94">
        <f t="shared" si="0"/>
        <v>1423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1423</v>
      </c>
      <c r="W7" s="113">
        <f t="shared" si="10"/>
        <v>50252.775410000002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794774</v>
      </c>
      <c r="AF7" s="103"/>
      <c r="AG7" s="207"/>
      <c r="AH7" s="208"/>
      <c r="AI7" s="209">
        <f t="shared" si="4"/>
        <v>794774</v>
      </c>
      <c r="AJ7" s="210">
        <f t="shared" si="5"/>
        <v>794774</v>
      </c>
      <c r="AL7" s="203">
        <f t="shared" si="6"/>
        <v>0</v>
      </c>
      <c r="AM7" s="211">
        <f t="shared" si="6"/>
        <v>1423</v>
      </c>
      <c r="AN7" s="212">
        <f t="shared" si="7"/>
        <v>1423</v>
      </c>
      <c r="AO7" s="213">
        <f t="shared" si="8"/>
        <v>1</v>
      </c>
    </row>
    <row r="8" spans="1:41" x14ac:dyDescent="0.2">
      <c r="A8" s="103">
        <v>151</v>
      </c>
      <c r="B8" s="104">
        <v>0.375</v>
      </c>
      <c r="C8" s="105">
        <v>2013</v>
      </c>
      <c r="D8" s="105">
        <v>7</v>
      </c>
      <c r="E8" s="105">
        <v>6</v>
      </c>
      <c r="F8" s="106">
        <v>796197</v>
      </c>
      <c r="G8" s="105">
        <v>17961974</v>
      </c>
      <c r="H8" s="106">
        <v>449368</v>
      </c>
      <c r="I8" s="105">
        <v>4493681</v>
      </c>
      <c r="J8" s="105">
        <v>1</v>
      </c>
      <c r="K8" s="105">
        <v>12</v>
      </c>
      <c r="L8" s="107">
        <v>101.7269</v>
      </c>
      <c r="M8" s="106">
        <v>18.84</v>
      </c>
      <c r="N8" s="108">
        <v>123.43</v>
      </c>
      <c r="O8" s="109">
        <v>183</v>
      </c>
      <c r="P8" s="94">
        <f t="shared" si="0"/>
        <v>183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183</v>
      </c>
      <c r="W8" s="113">
        <f t="shared" si="10"/>
        <v>6462.5846099999999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796197</v>
      </c>
      <c r="AF8" s="103"/>
      <c r="AG8" s="207"/>
      <c r="AH8" s="208"/>
      <c r="AI8" s="209">
        <f t="shared" si="4"/>
        <v>796197</v>
      </c>
      <c r="AJ8" s="210">
        <f t="shared" si="5"/>
        <v>796197</v>
      </c>
      <c r="AL8" s="203">
        <f t="shared" si="6"/>
        <v>0</v>
      </c>
      <c r="AM8" s="211">
        <f t="shared" si="6"/>
        <v>183</v>
      </c>
      <c r="AN8" s="212">
        <f t="shared" si="7"/>
        <v>183</v>
      </c>
      <c r="AO8" s="213">
        <f t="shared" si="8"/>
        <v>1</v>
      </c>
    </row>
    <row r="9" spans="1:41" x14ac:dyDescent="0.2">
      <c r="A9" s="103">
        <v>151</v>
      </c>
      <c r="B9" s="104">
        <v>0.375</v>
      </c>
      <c r="C9" s="105">
        <v>2013</v>
      </c>
      <c r="D9" s="105">
        <v>7</v>
      </c>
      <c r="E9" s="105">
        <v>7</v>
      </c>
      <c r="F9" s="106">
        <v>796380</v>
      </c>
      <c r="G9" s="105">
        <v>17963801</v>
      </c>
      <c r="H9" s="106">
        <v>449393</v>
      </c>
      <c r="I9" s="105">
        <v>4493935</v>
      </c>
      <c r="J9" s="105">
        <v>1</v>
      </c>
      <c r="K9" s="105">
        <v>12</v>
      </c>
      <c r="L9" s="107">
        <v>102.8617</v>
      </c>
      <c r="M9" s="106">
        <v>19.39</v>
      </c>
      <c r="N9" s="108">
        <v>38.659999999999997</v>
      </c>
      <c r="O9" s="109">
        <v>60</v>
      </c>
      <c r="P9" s="94">
        <f t="shared" si="0"/>
        <v>60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60</v>
      </c>
      <c r="W9" s="113">
        <f t="shared" si="10"/>
        <v>2118.8802000000001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796380</v>
      </c>
      <c r="AF9" s="103"/>
      <c r="AG9" s="207"/>
      <c r="AH9" s="208"/>
      <c r="AI9" s="209">
        <f t="shared" si="4"/>
        <v>796380</v>
      </c>
      <c r="AJ9" s="210">
        <f t="shared" si="5"/>
        <v>796380</v>
      </c>
      <c r="AL9" s="203">
        <f t="shared" si="6"/>
        <v>796415</v>
      </c>
      <c r="AM9" s="211">
        <f t="shared" si="6"/>
        <v>60</v>
      </c>
      <c r="AN9" s="212">
        <f t="shared" si="7"/>
        <v>-796355</v>
      </c>
      <c r="AO9" s="213">
        <f t="shared" si="8"/>
        <v>-13272.583333333334</v>
      </c>
    </row>
    <row r="10" spans="1:41" x14ac:dyDescent="0.2">
      <c r="A10" s="103">
        <v>151</v>
      </c>
      <c r="B10" s="104">
        <v>0.375</v>
      </c>
      <c r="C10" s="105">
        <v>2013</v>
      </c>
      <c r="D10" s="105">
        <v>7</v>
      </c>
      <c r="E10" s="105">
        <v>8</v>
      </c>
      <c r="F10" s="106">
        <v>796440</v>
      </c>
      <c r="G10" s="105">
        <v>17964400</v>
      </c>
      <c r="H10" s="106">
        <v>449401</v>
      </c>
      <c r="I10" s="105">
        <v>4494017</v>
      </c>
      <c r="J10" s="105">
        <v>1</v>
      </c>
      <c r="K10" s="105">
        <v>12</v>
      </c>
      <c r="L10" s="107">
        <v>102.5257</v>
      </c>
      <c r="M10" s="106">
        <v>17.190000000000001</v>
      </c>
      <c r="N10" s="108">
        <v>8.91</v>
      </c>
      <c r="O10" s="109">
        <v>1874</v>
      </c>
      <c r="P10" s="94">
        <f t="shared" si="0"/>
        <v>1874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1874</v>
      </c>
      <c r="W10" s="113">
        <f t="shared" si="10"/>
        <v>66179.691579999999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796440</v>
      </c>
      <c r="AF10" s="103">
        <v>151</v>
      </c>
      <c r="AG10" s="207">
        <v>8</v>
      </c>
      <c r="AH10" s="208">
        <v>796415</v>
      </c>
      <c r="AI10" s="209">
        <f t="shared" si="4"/>
        <v>796440</v>
      </c>
      <c r="AJ10" s="210">
        <f t="shared" si="5"/>
        <v>25</v>
      </c>
      <c r="AL10" s="203">
        <f t="shared" si="6"/>
        <v>1845</v>
      </c>
      <c r="AM10" s="211">
        <f t="shared" si="6"/>
        <v>1874</v>
      </c>
      <c r="AN10" s="212">
        <f t="shared" si="7"/>
        <v>29</v>
      </c>
      <c r="AO10" s="213">
        <f t="shared" si="8"/>
        <v>1.5474919957310566E-2</v>
      </c>
    </row>
    <row r="11" spans="1:41" x14ac:dyDescent="0.2">
      <c r="A11" s="103">
        <v>151</v>
      </c>
      <c r="B11" s="104">
        <v>0.375</v>
      </c>
      <c r="C11" s="105">
        <v>2013</v>
      </c>
      <c r="D11" s="105">
        <v>7</v>
      </c>
      <c r="E11" s="105">
        <v>9</v>
      </c>
      <c r="F11" s="106">
        <v>798314</v>
      </c>
      <c r="G11" s="105">
        <v>17983142</v>
      </c>
      <c r="H11" s="106">
        <v>449663</v>
      </c>
      <c r="I11" s="105">
        <v>4496639</v>
      </c>
      <c r="J11" s="105">
        <v>1</v>
      </c>
      <c r="K11" s="105">
        <v>12</v>
      </c>
      <c r="L11" s="107">
        <v>101.0633</v>
      </c>
      <c r="M11" s="106">
        <v>20.010000000000002</v>
      </c>
      <c r="N11" s="108">
        <v>122.79</v>
      </c>
      <c r="O11" s="109">
        <v>1876</v>
      </c>
      <c r="P11" s="94">
        <f t="shared" si="0"/>
        <v>1876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1876</v>
      </c>
      <c r="W11" s="116">
        <f t="shared" si="10"/>
        <v>66250.320919999998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798314</v>
      </c>
      <c r="AF11" s="103">
        <v>151</v>
      </c>
      <c r="AG11" s="207">
        <v>9</v>
      </c>
      <c r="AH11" s="208">
        <v>798260</v>
      </c>
      <c r="AI11" s="209">
        <f t="shared" si="4"/>
        <v>798314</v>
      </c>
      <c r="AJ11" s="210">
        <f t="shared" si="5"/>
        <v>54</v>
      </c>
      <c r="AL11" s="203">
        <f t="shared" si="6"/>
        <v>1887</v>
      </c>
      <c r="AM11" s="211">
        <f t="shared" si="6"/>
        <v>1876</v>
      </c>
      <c r="AN11" s="212">
        <f t="shared" si="7"/>
        <v>-11</v>
      </c>
      <c r="AO11" s="213">
        <f t="shared" si="8"/>
        <v>-5.8635394456289982E-3</v>
      </c>
    </row>
    <row r="12" spans="1:41" x14ac:dyDescent="0.2">
      <c r="A12" s="103">
        <v>151</v>
      </c>
      <c r="B12" s="104">
        <v>0.375</v>
      </c>
      <c r="C12" s="105">
        <v>2013</v>
      </c>
      <c r="D12" s="105">
        <v>7</v>
      </c>
      <c r="E12" s="105">
        <v>10</v>
      </c>
      <c r="F12" s="106">
        <v>800190</v>
      </c>
      <c r="G12" s="105">
        <v>18001904</v>
      </c>
      <c r="H12" s="106">
        <v>449927</v>
      </c>
      <c r="I12" s="105">
        <v>4499276</v>
      </c>
      <c r="J12" s="105">
        <v>1</v>
      </c>
      <c r="K12" s="105">
        <v>12</v>
      </c>
      <c r="L12" s="107">
        <v>101.0386</v>
      </c>
      <c r="M12" s="106">
        <v>20.87</v>
      </c>
      <c r="N12" s="108">
        <v>126.29</v>
      </c>
      <c r="O12" s="109">
        <v>1673</v>
      </c>
      <c r="P12" s="94">
        <f t="shared" si="0"/>
        <v>1673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1673</v>
      </c>
      <c r="W12" s="116">
        <f t="shared" si="10"/>
        <v>59081.442909999998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800190</v>
      </c>
      <c r="AF12" s="103">
        <v>151</v>
      </c>
      <c r="AG12" s="207">
        <v>10</v>
      </c>
      <c r="AH12" s="208">
        <v>800147</v>
      </c>
      <c r="AI12" s="209">
        <f t="shared" si="4"/>
        <v>800190</v>
      </c>
      <c r="AJ12" s="210">
        <f t="shared" si="5"/>
        <v>43</v>
      </c>
      <c r="AL12" s="203">
        <f t="shared" si="6"/>
        <v>1683</v>
      </c>
      <c r="AM12" s="211">
        <f t="shared" si="6"/>
        <v>1673</v>
      </c>
      <c r="AN12" s="212">
        <f t="shared" si="7"/>
        <v>-10</v>
      </c>
      <c r="AO12" s="213">
        <f t="shared" si="8"/>
        <v>-5.9772863120143458E-3</v>
      </c>
    </row>
    <row r="13" spans="1:41" x14ac:dyDescent="0.2">
      <c r="A13" s="103">
        <v>151</v>
      </c>
      <c r="B13" s="104">
        <v>0.375</v>
      </c>
      <c r="C13" s="105">
        <v>2013</v>
      </c>
      <c r="D13" s="105">
        <v>7</v>
      </c>
      <c r="E13" s="105">
        <v>11</v>
      </c>
      <c r="F13" s="106">
        <v>801863</v>
      </c>
      <c r="G13" s="105">
        <v>18018633</v>
      </c>
      <c r="H13" s="106">
        <v>450162</v>
      </c>
      <c r="I13" s="105">
        <v>4501622</v>
      </c>
      <c r="J13" s="105">
        <v>1</v>
      </c>
      <c r="K13" s="105">
        <v>12</v>
      </c>
      <c r="L13" s="107">
        <v>101.2323</v>
      </c>
      <c r="M13" s="106">
        <v>20.440000000000001</v>
      </c>
      <c r="N13" s="108">
        <v>125.92</v>
      </c>
      <c r="O13" s="109">
        <v>1648</v>
      </c>
      <c r="P13" s="94">
        <f t="shared" si="0"/>
        <v>1648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1648</v>
      </c>
      <c r="W13" s="116">
        <f t="shared" si="10"/>
        <v>58198.576159999997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801863</v>
      </c>
      <c r="AF13" s="103">
        <v>151</v>
      </c>
      <c r="AG13" s="207">
        <v>11</v>
      </c>
      <c r="AH13" s="208">
        <v>801830</v>
      </c>
      <c r="AI13" s="209">
        <f t="shared" si="4"/>
        <v>801863</v>
      </c>
      <c r="AJ13" s="210">
        <f t="shared" si="5"/>
        <v>33</v>
      </c>
      <c r="AL13" s="203">
        <f t="shared" si="6"/>
        <v>1645</v>
      </c>
      <c r="AM13" s="211">
        <f t="shared" si="6"/>
        <v>1648</v>
      </c>
      <c r="AN13" s="212">
        <f t="shared" si="7"/>
        <v>3</v>
      </c>
      <c r="AO13" s="213">
        <f t="shared" si="8"/>
        <v>1.8203883495145632E-3</v>
      </c>
    </row>
    <row r="14" spans="1:41" x14ac:dyDescent="0.2">
      <c r="A14" s="103">
        <v>151</v>
      </c>
      <c r="B14" s="104">
        <v>0.375</v>
      </c>
      <c r="C14" s="105">
        <v>2013</v>
      </c>
      <c r="D14" s="105">
        <v>7</v>
      </c>
      <c r="E14" s="105">
        <v>12</v>
      </c>
      <c r="F14" s="106">
        <v>803511</v>
      </c>
      <c r="G14" s="105">
        <v>18035110</v>
      </c>
      <c r="H14" s="106">
        <v>450392</v>
      </c>
      <c r="I14" s="105">
        <v>4503926</v>
      </c>
      <c r="J14" s="105">
        <v>1</v>
      </c>
      <c r="K14" s="105">
        <v>12</v>
      </c>
      <c r="L14" s="107">
        <v>101.3502</v>
      </c>
      <c r="M14" s="106">
        <v>20.14</v>
      </c>
      <c r="N14" s="108">
        <v>108.84</v>
      </c>
      <c r="O14" s="109">
        <v>1651</v>
      </c>
      <c r="P14" s="94">
        <f t="shared" si="0"/>
        <v>1651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1651</v>
      </c>
      <c r="W14" s="116">
        <f t="shared" si="10"/>
        <v>58304.520169999996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803511</v>
      </c>
      <c r="AF14" s="103">
        <v>151</v>
      </c>
      <c r="AG14" s="207">
        <v>12</v>
      </c>
      <c r="AH14" s="208">
        <v>803475</v>
      </c>
      <c r="AI14" s="209">
        <f t="shared" si="4"/>
        <v>803511</v>
      </c>
      <c r="AJ14" s="210">
        <f t="shared" si="5"/>
        <v>36</v>
      </c>
      <c r="AL14" s="203">
        <f t="shared" si="6"/>
        <v>1687</v>
      </c>
      <c r="AM14" s="211">
        <f t="shared" si="6"/>
        <v>1651</v>
      </c>
      <c r="AN14" s="212">
        <f t="shared" si="7"/>
        <v>-36</v>
      </c>
      <c r="AO14" s="213">
        <f t="shared" si="8"/>
        <v>-2.1804966686856452E-2</v>
      </c>
    </row>
    <row r="15" spans="1:41" x14ac:dyDescent="0.2">
      <c r="A15" s="103">
        <v>151</v>
      </c>
      <c r="B15" s="104">
        <v>0.375</v>
      </c>
      <c r="C15" s="105">
        <v>2013</v>
      </c>
      <c r="D15" s="105">
        <v>7</v>
      </c>
      <c r="E15" s="105">
        <v>13</v>
      </c>
      <c r="F15" s="106">
        <v>805162</v>
      </c>
      <c r="G15" s="105">
        <v>18051626</v>
      </c>
      <c r="H15" s="106">
        <v>450623</v>
      </c>
      <c r="I15" s="105">
        <v>4506230</v>
      </c>
      <c r="J15" s="105">
        <v>1</v>
      </c>
      <c r="K15" s="105">
        <v>12</v>
      </c>
      <c r="L15" s="107">
        <v>101.77760000000001</v>
      </c>
      <c r="M15" s="106">
        <v>20.100000000000001</v>
      </c>
      <c r="N15" s="108">
        <v>119.96</v>
      </c>
      <c r="O15" s="109">
        <v>4</v>
      </c>
      <c r="P15" s="94">
        <f t="shared" si="0"/>
        <v>4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4</v>
      </c>
      <c r="W15" s="116">
        <f t="shared" si="10"/>
        <v>141.25868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805162</v>
      </c>
      <c r="AF15" s="103">
        <v>151</v>
      </c>
      <c r="AG15" s="207">
        <v>13</v>
      </c>
      <c r="AH15" s="208">
        <v>805162</v>
      </c>
      <c r="AI15" s="209">
        <f t="shared" si="4"/>
        <v>805162</v>
      </c>
      <c r="AJ15" s="210">
        <f t="shared" si="5"/>
        <v>0</v>
      </c>
      <c r="AL15" s="203">
        <f t="shared" si="6"/>
        <v>3</v>
      </c>
      <c r="AM15" s="211">
        <f t="shared" si="6"/>
        <v>4</v>
      </c>
      <c r="AN15" s="212">
        <f t="shared" si="7"/>
        <v>1</v>
      </c>
      <c r="AO15" s="213">
        <f t="shared" si="8"/>
        <v>0.25</v>
      </c>
    </row>
    <row r="16" spans="1:41" x14ac:dyDescent="0.2">
      <c r="A16" s="103">
        <v>151</v>
      </c>
      <c r="B16" s="104">
        <v>0.375</v>
      </c>
      <c r="C16" s="105">
        <v>2013</v>
      </c>
      <c r="D16" s="105">
        <v>7</v>
      </c>
      <c r="E16" s="105">
        <v>14</v>
      </c>
      <c r="F16" s="106">
        <v>805166</v>
      </c>
      <c r="G16" s="105">
        <v>18051663</v>
      </c>
      <c r="H16" s="106">
        <v>450623</v>
      </c>
      <c r="I16" s="105">
        <v>4506235</v>
      </c>
      <c r="J16" s="105">
        <v>1</v>
      </c>
      <c r="K16" s="105">
        <v>12</v>
      </c>
      <c r="L16" s="107">
        <v>102.85</v>
      </c>
      <c r="M16" s="106">
        <v>17.37</v>
      </c>
      <c r="N16" s="108">
        <v>1.51</v>
      </c>
      <c r="O16" s="109">
        <v>97</v>
      </c>
      <c r="P16" s="94">
        <f t="shared" si="0"/>
        <v>97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97</v>
      </c>
      <c r="W16" s="116">
        <f t="shared" si="10"/>
        <v>3425.5229899999999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805166</v>
      </c>
      <c r="AF16" s="103">
        <v>151</v>
      </c>
      <c r="AG16" s="207">
        <v>14</v>
      </c>
      <c r="AH16" s="208">
        <v>805165</v>
      </c>
      <c r="AI16" s="209">
        <f t="shared" si="4"/>
        <v>805166</v>
      </c>
      <c r="AJ16" s="210">
        <f t="shared" si="5"/>
        <v>1</v>
      </c>
      <c r="AL16" s="203">
        <f t="shared" si="6"/>
        <v>53</v>
      </c>
      <c r="AM16" s="211">
        <f t="shared" si="6"/>
        <v>97</v>
      </c>
      <c r="AN16" s="212">
        <f t="shared" si="7"/>
        <v>44</v>
      </c>
      <c r="AO16" s="213">
        <f t="shared" si="8"/>
        <v>0.45360824742268041</v>
      </c>
    </row>
    <row r="17" spans="1:41" x14ac:dyDescent="0.2">
      <c r="A17" s="103">
        <v>151</v>
      </c>
      <c r="B17" s="104">
        <v>0.375</v>
      </c>
      <c r="C17" s="105">
        <v>2013</v>
      </c>
      <c r="D17" s="105">
        <v>7</v>
      </c>
      <c r="E17" s="105">
        <v>15</v>
      </c>
      <c r="F17" s="106">
        <v>805263</v>
      </c>
      <c r="G17" s="105">
        <v>18052637</v>
      </c>
      <c r="H17" s="106">
        <v>450636</v>
      </c>
      <c r="I17" s="105">
        <v>4506368</v>
      </c>
      <c r="J17" s="105">
        <v>1</v>
      </c>
      <c r="K17" s="105">
        <v>12</v>
      </c>
      <c r="L17" s="107">
        <v>102.285</v>
      </c>
      <c r="M17" s="106">
        <v>18.04</v>
      </c>
      <c r="N17" s="108">
        <v>31.04</v>
      </c>
      <c r="O17" s="109">
        <v>1913</v>
      </c>
      <c r="P17" s="94">
        <f t="shared" si="0"/>
        <v>1913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1913</v>
      </c>
      <c r="W17" s="116">
        <f t="shared" si="10"/>
        <v>67556.963709999996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805263</v>
      </c>
      <c r="AF17" s="103">
        <v>151</v>
      </c>
      <c r="AG17" s="207">
        <v>15</v>
      </c>
      <c r="AH17" s="208">
        <v>805218</v>
      </c>
      <c r="AI17" s="209">
        <f t="shared" si="4"/>
        <v>805263</v>
      </c>
      <c r="AJ17" s="210">
        <f t="shared" si="5"/>
        <v>45</v>
      </c>
      <c r="AL17" s="203">
        <f t="shared" si="6"/>
        <v>1934</v>
      </c>
      <c r="AM17" s="211">
        <f t="shared" si="6"/>
        <v>1913</v>
      </c>
      <c r="AN17" s="212">
        <f t="shared" si="7"/>
        <v>-21</v>
      </c>
      <c r="AO17" s="213">
        <f t="shared" si="8"/>
        <v>-1.097752221641401E-2</v>
      </c>
    </row>
    <row r="18" spans="1:41" x14ac:dyDescent="0.2">
      <c r="A18" s="103">
        <v>151</v>
      </c>
      <c r="B18" s="104">
        <v>0.375</v>
      </c>
      <c r="C18" s="105">
        <v>2013</v>
      </c>
      <c r="D18" s="105">
        <v>7</v>
      </c>
      <c r="E18" s="105">
        <v>16</v>
      </c>
      <c r="F18" s="106">
        <v>807176</v>
      </c>
      <c r="G18" s="105">
        <v>18071766</v>
      </c>
      <c r="H18" s="106">
        <v>450905</v>
      </c>
      <c r="I18" s="105">
        <v>4509055</v>
      </c>
      <c r="J18" s="105">
        <v>1</v>
      </c>
      <c r="K18" s="105">
        <v>12</v>
      </c>
      <c r="L18" s="107">
        <v>101.0668</v>
      </c>
      <c r="M18" s="106">
        <v>20.64</v>
      </c>
      <c r="N18" s="108">
        <v>131.04</v>
      </c>
      <c r="O18" s="109">
        <v>1583</v>
      </c>
      <c r="P18" s="94">
        <f t="shared" si="0"/>
        <v>1583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1583</v>
      </c>
      <c r="W18" s="116">
        <f t="shared" si="10"/>
        <v>55903.122609999999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807176</v>
      </c>
      <c r="AF18" s="103">
        <v>151</v>
      </c>
      <c r="AG18" s="207">
        <v>16</v>
      </c>
      <c r="AH18" s="208">
        <v>807152</v>
      </c>
      <c r="AI18" s="209">
        <f t="shared" si="4"/>
        <v>807176</v>
      </c>
      <c r="AJ18" s="210">
        <f t="shared" si="5"/>
        <v>24</v>
      </c>
      <c r="AL18" s="203">
        <f t="shared" si="6"/>
        <v>1573</v>
      </c>
      <c r="AM18" s="211">
        <f t="shared" si="6"/>
        <v>1583</v>
      </c>
      <c r="AN18" s="212">
        <f t="shared" si="7"/>
        <v>10</v>
      </c>
      <c r="AO18" s="213">
        <f t="shared" si="8"/>
        <v>6.3171193935565384E-3</v>
      </c>
    </row>
    <row r="19" spans="1:41" x14ac:dyDescent="0.2">
      <c r="A19" s="103">
        <v>151</v>
      </c>
      <c r="B19" s="104">
        <v>0.375</v>
      </c>
      <c r="C19" s="105">
        <v>2013</v>
      </c>
      <c r="D19" s="105">
        <v>7</v>
      </c>
      <c r="E19" s="105">
        <v>17</v>
      </c>
      <c r="F19" s="106">
        <v>808759</v>
      </c>
      <c r="G19" s="105">
        <v>18087597</v>
      </c>
      <c r="H19" s="106">
        <v>451139</v>
      </c>
      <c r="I19" s="105">
        <v>4511391</v>
      </c>
      <c r="J19" s="105">
        <v>1</v>
      </c>
      <c r="K19" s="105">
        <v>12</v>
      </c>
      <c r="L19" s="107">
        <v>96.244100000000003</v>
      </c>
      <c r="M19" s="106">
        <v>21.17</v>
      </c>
      <c r="N19" s="108">
        <v>107.56</v>
      </c>
      <c r="O19" s="109">
        <v>1593</v>
      </c>
      <c r="P19" s="94">
        <f t="shared" si="0"/>
        <v>1593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1593</v>
      </c>
      <c r="W19" s="116">
        <f t="shared" si="10"/>
        <v>56256.269309999996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808759</v>
      </c>
      <c r="AF19" s="103">
        <v>151</v>
      </c>
      <c r="AG19" s="207">
        <v>17</v>
      </c>
      <c r="AH19" s="208">
        <v>808725</v>
      </c>
      <c r="AI19" s="209">
        <f t="shared" si="4"/>
        <v>808759</v>
      </c>
      <c r="AJ19" s="210">
        <f t="shared" si="5"/>
        <v>34</v>
      </c>
      <c r="AL19" s="203">
        <f t="shared" si="6"/>
        <v>1592</v>
      </c>
      <c r="AM19" s="211">
        <f t="shared" si="6"/>
        <v>1593</v>
      </c>
      <c r="AN19" s="212">
        <f t="shared" si="7"/>
        <v>1</v>
      </c>
      <c r="AO19" s="213">
        <f t="shared" si="8"/>
        <v>6.2774639045825491E-4</v>
      </c>
    </row>
    <row r="20" spans="1:41" x14ac:dyDescent="0.2">
      <c r="A20" s="103">
        <v>151</v>
      </c>
      <c r="B20" s="104">
        <v>0.375</v>
      </c>
      <c r="C20" s="105">
        <v>2013</v>
      </c>
      <c r="D20" s="105">
        <v>7</v>
      </c>
      <c r="E20" s="105">
        <v>18</v>
      </c>
      <c r="F20" s="106">
        <v>810352</v>
      </c>
      <c r="G20" s="105">
        <v>18103529</v>
      </c>
      <c r="H20" s="106">
        <v>451374</v>
      </c>
      <c r="I20" s="105">
        <v>4513749</v>
      </c>
      <c r="J20" s="105">
        <v>1</v>
      </c>
      <c r="K20" s="105">
        <v>12</v>
      </c>
      <c r="L20" s="107">
        <v>95.831599999999995</v>
      </c>
      <c r="M20" s="106">
        <v>20.36</v>
      </c>
      <c r="N20" s="108">
        <v>128.71</v>
      </c>
      <c r="O20" s="109">
        <v>1614</v>
      </c>
      <c r="P20" s="94">
        <f t="shared" si="0"/>
        <v>1614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1614</v>
      </c>
      <c r="W20" s="116">
        <f t="shared" si="10"/>
        <v>56997.877379999998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810352</v>
      </c>
      <c r="AF20" s="103">
        <v>151</v>
      </c>
      <c r="AG20" s="207">
        <v>18</v>
      </c>
      <c r="AH20" s="208">
        <v>810317</v>
      </c>
      <c r="AI20" s="209">
        <f t="shared" si="4"/>
        <v>810352</v>
      </c>
      <c r="AJ20" s="210">
        <f t="shared" si="5"/>
        <v>35</v>
      </c>
      <c r="AL20" s="203">
        <f t="shared" si="6"/>
        <v>1604</v>
      </c>
      <c r="AM20" s="211">
        <f t="shared" si="6"/>
        <v>1614</v>
      </c>
      <c r="AN20" s="212">
        <f t="shared" si="7"/>
        <v>10</v>
      </c>
      <c r="AO20" s="213">
        <f t="shared" si="8"/>
        <v>6.1957868649318466E-3</v>
      </c>
    </row>
    <row r="21" spans="1:41" x14ac:dyDescent="0.2">
      <c r="A21" s="103">
        <v>151</v>
      </c>
      <c r="B21" s="104">
        <v>0.375</v>
      </c>
      <c r="C21" s="105">
        <v>2013</v>
      </c>
      <c r="D21" s="105">
        <v>7</v>
      </c>
      <c r="E21" s="105">
        <v>19</v>
      </c>
      <c r="F21" s="106">
        <v>811966</v>
      </c>
      <c r="G21" s="105">
        <v>18119667</v>
      </c>
      <c r="H21" s="106">
        <v>451613</v>
      </c>
      <c r="I21" s="105">
        <v>4516135</v>
      </c>
      <c r="J21" s="105">
        <v>1</v>
      </c>
      <c r="K21" s="105">
        <v>12</v>
      </c>
      <c r="L21" s="107">
        <v>95.901499999999999</v>
      </c>
      <c r="M21" s="106">
        <v>20.58</v>
      </c>
      <c r="N21" s="108">
        <v>115.69</v>
      </c>
      <c r="O21" s="109">
        <v>1675</v>
      </c>
      <c r="P21" s="94">
        <f t="shared" si="0"/>
        <v>1675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1675</v>
      </c>
      <c r="W21" s="116">
        <f t="shared" si="10"/>
        <v>59152.072249999997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811966</v>
      </c>
      <c r="AF21" s="103">
        <v>151</v>
      </c>
      <c r="AG21" s="207">
        <v>19</v>
      </c>
      <c r="AH21" s="208">
        <v>811921</v>
      </c>
      <c r="AI21" s="209">
        <f t="shared" si="4"/>
        <v>811966</v>
      </c>
      <c r="AJ21" s="210">
        <f t="shared" si="5"/>
        <v>45</v>
      </c>
      <c r="AL21" s="203">
        <f t="shared" si="6"/>
        <v>1719</v>
      </c>
      <c r="AM21" s="211">
        <f t="shared" si="6"/>
        <v>1675</v>
      </c>
      <c r="AN21" s="212">
        <f t="shared" si="7"/>
        <v>-44</v>
      </c>
      <c r="AO21" s="213">
        <f t="shared" si="8"/>
        <v>-2.6268656716417909E-2</v>
      </c>
    </row>
    <row r="22" spans="1:41" x14ac:dyDescent="0.2">
      <c r="A22" s="103">
        <v>151</v>
      </c>
      <c r="B22" s="104">
        <v>0.375</v>
      </c>
      <c r="C22" s="105">
        <v>2013</v>
      </c>
      <c r="D22" s="105">
        <v>7</v>
      </c>
      <c r="E22" s="105">
        <v>20</v>
      </c>
      <c r="F22" s="106">
        <v>813641</v>
      </c>
      <c r="G22" s="105">
        <v>18136410</v>
      </c>
      <c r="H22" s="106">
        <v>451861</v>
      </c>
      <c r="I22" s="105">
        <v>4518614</v>
      </c>
      <c r="J22" s="105">
        <v>1</v>
      </c>
      <c r="K22" s="105">
        <v>12</v>
      </c>
      <c r="L22" s="107">
        <v>96.162400000000005</v>
      </c>
      <c r="M22" s="106">
        <v>20.9</v>
      </c>
      <c r="N22" s="108">
        <v>124.83</v>
      </c>
      <c r="O22" s="109">
        <v>59</v>
      </c>
      <c r="P22" s="94">
        <f t="shared" si="0"/>
        <v>59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59</v>
      </c>
      <c r="W22" s="116">
        <f t="shared" si="10"/>
        <v>2083.5655299999999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813641</v>
      </c>
      <c r="AF22" s="103">
        <v>151</v>
      </c>
      <c r="AG22" s="207">
        <v>20</v>
      </c>
      <c r="AH22" s="208">
        <v>813640</v>
      </c>
      <c r="AI22" s="209">
        <f t="shared" si="4"/>
        <v>813641</v>
      </c>
      <c r="AJ22" s="210">
        <f t="shared" si="5"/>
        <v>1</v>
      </c>
      <c r="AL22" s="203">
        <f t="shared" si="6"/>
        <v>60</v>
      </c>
      <c r="AM22" s="211">
        <f t="shared" si="6"/>
        <v>59</v>
      </c>
      <c r="AN22" s="212">
        <f t="shared" si="7"/>
        <v>-1</v>
      </c>
      <c r="AO22" s="213">
        <f t="shared" si="8"/>
        <v>-1.6949152542372881E-2</v>
      </c>
    </row>
    <row r="23" spans="1:41" x14ac:dyDescent="0.2">
      <c r="A23" s="103">
        <v>151</v>
      </c>
      <c r="B23" s="104">
        <v>0.375</v>
      </c>
      <c r="C23" s="105">
        <v>2013</v>
      </c>
      <c r="D23" s="105">
        <v>7</v>
      </c>
      <c r="E23" s="105">
        <v>21</v>
      </c>
      <c r="F23" s="106">
        <v>813700</v>
      </c>
      <c r="G23" s="105">
        <v>18137006</v>
      </c>
      <c r="H23" s="106">
        <v>451870</v>
      </c>
      <c r="I23" s="105">
        <v>4518703</v>
      </c>
      <c r="J23" s="105">
        <v>1</v>
      </c>
      <c r="K23" s="105">
        <v>12</v>
      </c>
      <c r="L23" s="107">
        <v>97.454400000000007</v>
      </c>
      <c r="M23" s="106">
        <v>19.89</v>
      </c>
      <c r="N23" s="108">
        <v>14.55</v>
      </c>
      <c r="O23" s="109">
        <v>132</v>
      </c>
      <c r="P23" s="94">
        <f t="shared" si="0"/>
        <v>132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132</v>
      </c>
      <c r="W23" s="116">
        <f t="shared" si="10"/>
        <v>4661.5364399999999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813700</v>
      </c>
      <c r="AF23" s="103">
        <v>151</v>
      </c>
      <c r="AG23" s="207">
        <v>21</v>
      </c>
      <c r="AH23" s="208">
        <v>813700</v>
      </c>
      <c r="AI23" s="209">
        <f t="shared" si="4"/>
        <v>813700</v>
      </c>
      <c r="AJ23" s="210">
        <f t="shared" si="5"/>
        <v>0</v>
      </c>
      <c r="AL23" s="203">
        <f t="shared" si="6"/>
        <v>87</v>
      </c>
      <c r="AM23" s="211">
        <f t="shared" si="6"/>
        <v>132</v>
      </c>
      <c r="AN23" s="212">
        <f t="shared" si="7"/>
        <v>45</v>
      </c>
      <c r="AO23" s="213">
        <f t="shared" si="8"/>
        <v>0.34090909090909088</v>
      </c>
    </row>
    <row r="24" spans="1:41" x14ac:dyDescent="0.2">
      <c r="A24" s="103">
        <v>151</v>
      </c>
      <c r="B24" s="104">
        <v>0.375</v>
      </c>
      <c r="C24" s="105">
        <v>2013</v>
      </c>
      <c r="D24" s="105">
        <v>7</v>
      </c>
      <c r="E24" s="105">
        <v>22</v>
      </c>
      <c r="F24" s="106">
        <v>813832</v>
      </c>
      <c r="G24" s="105">
        <v>18138329</v>
      </c>
      <c r="H24" s="106">
        <v>451889</v>
      </c>
      <c r="I24" s="105">
        <v>4518897</v>
      </c>
      <c r="J24" s="105">
        <v>1</v>
      </c>
      <c r="K24" s="105">
        <v>12</v>
      </c>
      <c r="L24" s="107">
        <v>96.952100000000002</v>
      </c>
      <c r="M24" s="106">
        <v>20.190000000000001</v>
      </c>
      <c r="N24" s="108">
        <v>32.56</v>
      </c>
      <c r="O24" s="109">
        <v>1876</v>
      </c>
      <c r="P24" s="94">
        <f t="shared" si="0"/>
        <v>1876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1876</v>
      </c>
      <c r="W24" s="116">
        <f t="shared" si="10"/>
        <v>66250.320919999998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813832</v>
      </c>
      <c r="AF24" s="103">
        <v>151</v>
      </c>
      <c r="AG24" s="207">
        <v>22</v>
      </c>
      <c r="AH24" s="208">
        <v>813787</v>
      </c>
      <c r="AI24" s="209">
        <f t="shared" si="4"/>
        <v>813832</v>
      </c>
      <c r="AJ24" s="210">
        <f t="shared" si="5"/>
        <v>45</v>
      </c>
      <c r="AL24" s="203">
        <f t="shared" si="6"/>
        <v>-813787</v>
      </c>
      <c r="AM24" s="211">
        <f t="shared" si="6"/>
        <v>1876</v>
      </c>
      <c r="AN24" s="212">
        <f t="shared" si="7"/>
        <v>815663</v>
      </c>
      <c r="AO24" s="213">
        <f t="shared" si="8"/>
        <v>434.78837953091687</v>
      </c>
    </row>
    <row r="25" spans="1:41" x14ac:dyDescent="0.2">
      <c r="A25" s="103">
        <v>151</v>
      </c>
      <c r="B25" s="104">
        <v>0.375</v>
      </c>
      <c r="C25" s="105">
        <v>2013</v>
      </c>
      <c r="D25" s="105">
        <v>7</v>
      </c>
      <c r="E25" s="105">
        <v>23</v>
      </c>
      <c r="F25" s="106">
        <v>815708</v>
      </c>
      <c r="G25" s="105">
        <v>18157084</v>
      </c>
      <c r="H25" s="106">
        <v>452167</v>
      </c>
      <c r="I25" s="105">
        <v>4521677</v>
      </c>
      <c r="J25" s="105">
        <v>1</v>
      </c>
      <c r="K25" s="105">
        <v>12</v>
      </c>
      <c r="L25" s="107">
        <v>96.119600000000005</v>
      </c>
      <c r="M25" s="106">
        <v>20.49</v>
      </c>
      <c r="N25" s="108">
        <v>138.61000000000001</v>
      </c>
      <c r="O25" s="109">
        <v>0</v>
      </c>
      <c r="P25" s="94">
        <f t="shared" si="0"/>
        <v>-815708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815708</v>
      </c>
      <c r="AF25" s="103"/>
      <c r="AG25" s="207"/>
      <c r="AH25" s="208"/>
      <c r="AI25" s="209">
        <f t="shared" si="4"/>
        <v>815708</v>
      </c>
      <c r="AJ25" s="210">
        <f t="shared" si="5"/>
        <v>815708</v>
      </c>
      <c r="AL25" s="203">
        <f t="shared" si="6"/>
        <v>817351</v>
      </c>
      <c r="AM25" s="211">
        <f t="shared" si="6"/>
        <v>-815708</v>
      </c>
      <c r="AN25" s="212">
        <f t="shared" si="7"/>
        <v>-1633059</v>
      </c>
      <c r="AO25" s="213">
        <f t="shared" si="8"/>
        <v>2.0020142011602191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151</v>
      </c>
      <c r="AG26" s="207">
        <v>24</v>
      </c>
      <c r="AH26" s="208">
        <v>817351</v>
      </c>
      <c r="AI26" s="209">
        <f t="shared" si="4"/>
        <v>0</v>
      </c>
      <c r="AJ26" s="210">
        <f t="shared" si="5"/>
        <v>-817351</v>
      </c>
      <c r="AL26" s="203">
        <f t="shared" si="6"/>
        <v>-817351</v>
      </c>
      <c r="AM26" s="211">
        <f t="shared" si="6"/>
        <v>0</v>
      </c>
      <c r="AN26" s="212">
        <f t="shared" si="7"/>
        <v>817351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/>
      <c r="AG27" s="207"/>
      <c r="AH27" s="208"/>
      <c r="AI27" s="209">
        <f t="shared" si="4"/>
        <v>0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102.8617</v>
      </c>
      <c r="M36" s="136">
        <f>MAX(M3:M34)</f>
        <v>22.16</v>
      </c>
      <c r="N36" s="134" t="s">
        <v>12</v>
      </c>
      <c r="O36" s="136">
        <f>SUM(O3:O33)</f>
        <v>27980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27980</v>
      </c>
      <c r="W36" s="140">
        <f>SUM(W3:W33)</f>
        <v>988104.46659999993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17</v>
      </c>
      <c r="AJ36" s="223">
        <f>SUM(AJ3:AJ33)</f>
        <v>4760425</v>
      </c>
      <c r="AK36" s="224" t="s">
        <v>52</v>
      </c>
      <c r="AL36" s="225"/>
      <c r="AM36" s="225"/>
      <c r="AN36" s="223">
        <f>SUM(AN3:AN33)</f>
        <v>-62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100.05089565217391</v>
      </c>
      <c r="M37" s="144">
        <f>AVERAGE(M3:M34)</f>
        <v>20.170434782608698</v>
      </c>
      <c r="N37" s="134" t="s">
        <v>48</v>
      </c>
      <c r="O37" s="145">
        <f>O36*35.31467</f>
        <v>988104.46660000004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6</v>
      </c>
      <c r="AN37" s="228">
        <f>IFERROR(AN36/SUM(AM3:AM33),"")</f>
        <v>7.8707371072248291E-5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95.831599999999995</v>
      </c>
      <c r="M38" s="145">
        <f>MIN(M3:M34)</f>
        <v>17.190000000000001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110.05598521739131</v>
      </c>
      <c r="M44" s="152">
        <f>M37*(1+$L$43)</f>
        <v>22.187478260869568</v>
      </c>
    </row>
    <row r="45" spans="1:41" x14ac:dyDescent="0.2">
      <c r="K45" s="151" t="s">
        <v>62</v>
      </c>
      <c r="L45" s="152">
        <f>L37*(1-$L$43)</f>
        <v>90.045806086956517</v>
      </c>
      <c r="M45" s="152">
        <f>M37*(1-$L$43)</f>
        <v>18.153391304347828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767" priority="47" stopIfTrue="1" operator="lessThan">
      <formula>$L$45</formula>
    </cfRule>
    <cfRule type="cellIs" dxfId="766" priority="48" stopIfTrue="1" operator="greaterThan">
      <formula>$L$44</formula>
    </cfRule>
  </conditionalFormatting>
  <conditionalFormatting sqref="M3:M34">
    <cfRule type="cellIs" dxfId="765" priority="45" stopIfTrue="1" operator="lessThan">
      <formula>$M$45</formula>
    </cfRule>
    <cfRule type="cellIs" dxfId="764" priority="46" stopIfTrue="1" operator="greaterThan">
      <formula>$M$44</formula>
    </cfRule>
  </conditionalFormatting>
  <conditionalFormatting sqref="O3:O34">
    <cfRule type="cellIs" dxfId="763" priority="44" stopIfTrue="1" operator="lessThan">
      <formula>0</formula>
    </cfRule>
  </conditionalFormatting>
  <conditionalFormatting sqref="O3:O33">
    <cfRule type="cellIs" dxfId="762" priority="43" stopIfTrue="1" operator="lessThan">
      <formula>0</formula>
    </cfRule>
  </conditionalFormatting>
  <conditionalFormatting sqref="O3">
    <cfRule type="cellIs" dxfId="761" priority="42" stopIfTrue="1" operator="notEqual">
      <formula>$P$3</formula>
    </cfRule>
  </conditionalFormatting>
  <conditionalFormatting sqref="O4">
    <cfRule type="cellIs" dxfId="760" priority="41" stopIfTrue="1" operator="notEqual">
      <formula>P$4</formula>
    </cfRule>
  </conditionalFormatting>
  <conditionalFormatting sqref="O5">
    <cfRule type="cellIs" dxfId="759" priority="40" stopIfTrue="1" operator="notEqual">
      <formula>$P$5</formula>
    </cfRule>
  </conditionalFormatting>
  <conditionalFormatting sqref="O6">
    <cfRule type="cellIs" dxfId="758" priority="39" stopIfTrue="1" operator="notEqual">
      <formula>$P$6</formula>
    </cfRule>
  </conditionalFormatting>
  <conditionalFormatting sqref="O7">
    <cfRule type="cellIs" dxfId="757" priority="38" stopIfTrue="1" operator="notEqual">
      <formula>$P$7</formula>
    </cfRule>
  </conditionalFormatting>
  <conditionalFormatting sqref="O8">
    <cfRule type="cellIs" dxfId="756" priority="37" stopIfTrue="1" operator="notEqual">
      <formula>$P$8</formula>
    </cfRule>
  </conditionalFormatting>
  <conditionalFormatting sqref="O9">
    <cfRule type="cellIs" dxfId="755" priority="36" stopIfTrue="1" operator="notEqual">
      <formula>$P$9</formula>
    </cfRule>
  </conditionalFormatting>
  <conditionalFormatting sqref="O10">
    <cfRule type="cellIs" dxfId="754" priority="34" stopIfTrue="1" operator="notEqual">
      <formula>$P$10</formula>
    </cfRule>
    <cfRule type="cellIs" dxfId="753" priority="35" stopIfTrue="1" operator="greaterThan">
      <formula>$P$10</formula>
    </cfRule>
  </conditionalFormatting>
  <conditionalFormatting sqref="O11">
    <cfRule type="cellIs" dxfId="752" priority="32" stopIfTrue="1" operator="notEqual">
      <formula>$P$11</formula>
    </cfRule>
    <cfRule type="cellIs" dxfId="751" priority="33" stopIfTrue="1" operator="greaterThan">
      <formula>$P$11</formula>
    </cfRule>
  </conditionalFormatting>
  <conditionalFormatting sqref="O12">
    <cfRule type="cellIs" dxfId="750" priority="31" stopIfTrue="1" operator="notEqual">
      <formula>$P$12</formula>
    </cfRule>
  </conditionalFormatting>
  <conditionalFormatting sqref="O14">
    <cfRule type="cellIs" dxfId="749" priority="30" stopIfTrue="1" operator="notEqual">
      <formula>$P$14</formula>
    </cfRule>
  </conditionalFormatting>
  <conditionalFormatting sqref="O15">
    <cfRule type="cellIs" dxfId="748" priority="29" stopIfTrue="1" operator="notEqual">
      <formula>$P$15</formula>
    </cfRule>
  </conditionalFormatting>
  <conditionalFormatting sqref="O16">
    <cfRule type="cellIs" dxfId="747" priority="28" stopIfTrue="1" operator="notEqual">
      <formula>$P$16</formula>
    </cfRule>
  </conditionalFormatting>
  <conditionalFormatting sqref="O17">
    <cfRule type="cellIs" dxfId="746" priority="27" stopIfTrue="1" operator="notEqual">
      <formula>$P$17</formula>
    </cfRule>
  </conditionalFormatting>
  <conditionalFormatting sqref="O18">
    <cfRule type="cellIs" dxfId="745" priority="26" stopIfTrue="1" operator="notEqual">
      <formula>$P$18</formula>
    </cfRule>
  </conditionalFormatting>
  <conditionalFormatting sqref="O19">
    <cfRule type="cellIs" dxfId="744" priority="24" stopIfTrue="1" operator="notEqual">
      <formula>$P$19</formula>
    </cfRule>
    <cfRule type="cellIs" dxfId="743" priority="25" stopIfTrue="1" operator="greaterThan">
      <formula>$P$19</formula>
    </cfRule>
  </conditionalFormatting>
  <conditionalFormatting sqref="O20">
    <cfRule type="cellIs" dxfId="742" priority="22" stopIfTrue="1" operator="notEqual">
      <formula>$P$20</formula>
    </cfRule>
    <cfRule type="cellIs" dxfId="741" priority="23" stopIfTrue="1" operator="greaterThan">
      <formula>$P$20</formula>
    </cfRule>
  </conditionalFormatting>
  <conditionalFormatting sqref="O21">
    <cfRule type="cellIs" dxfId="740" priority="21" stopIfTrue="1" operator="notEqual">
      <formula>$P$21</formula>
    </cfRule>
  </conditionalFormatting>
  <conditionalFormatting sqref="O22">
    <cfRule type="cellIs" dxfId="739" priority="20" stopIfTrue="1" operator="notEqual">
      <formula>$P$22</formula>
    </cfRule>
  </conditionalFormatting>
  <conditionalFormatting sqref="O23">
    <cfRule type="cellIs" dxfId="738" priority="19" stopIfTrue="1" operator="notEqual">
      <formula>$P$23</formula>
    </cfRule>
  </conditionalFormatting>
  <conditionalFormatting sqref="O24">
    <cfRule type="cellIs" dxfId="737" priority="17" stopIfTrue="1" operator="notEqual">
      <formula>$P$24</formula>
    </cfRule>
    <cfRule type="cellIs" dxfId="736" priority="18" stopIfTrue="1" operator="greaterThan">
      <formula>$P$24</formula>
    </cfRule>
  </conditionalFormatting>
  <conditionalFormatting sqref="O25">
    <cfRule type="cellIs" dxfId="735" priority="15" stopIfTrue="1" operator="notEqual">
      <formula>$P$25</formula>
    </cfRule>
    <cfRule type="cellIs" dxfId="734" priority="16" stopIfTrue="1" operator="greaterThan">
      <formula>$P$25</formula>
    </cfRule>
  </conditionalFormatting>
  <conditionalFormatting sqref="O26">
    <cfRule type="cellIs" dxfId="733" priority="14" stopIfTrue="1" operator="notEqual">
      <formula>$P$26</formula>
    </cfRule>
  </conditionalFormatting>
  <conditionalFormatting sqref="O27">
    <cfRule type="cellIs" dxfId="732" priority="13" stopIfTrue="1" operator="notEqual">
      <formula>$P$27</formula>
    </cfRule>
  </conditionalFormatting>
  <conditionalFormatting sqref="O28">
    <cfRule type="cellIs" dxfId="731" priority="12" stopIfTrue="1" operator="notEqual">
      <formula>$P$28</formula>
    </cfRule>
  </conditionalFormatting>
  <conditionalFormatting sqref="O29">
    <cfRule type="cellIs" dxfId="730" priority="11" stopIfTrue="1" operator="notEqual">
      <formula>$P$29</formula>
    </cfRule>
  </conditionalFormatting>
  <conditionalFormatting sqref="O30">
    <cfRule type="cellIs" dxfId="729" priority="10" stopIfTrue="1" operator="notEqual">
      <formula>$P$30</formula>
    </cfRule>
  </conditionalFormatting>
  <conditionalFormatting sqref="O31">
    <cfRule type="cellIs" dxfId="728" priority="8" stopIfTrue="1" operator="notEqual">
      <formula>$P$31</formula>
    </cfRule>
    <cfRule type="cellIs" dxfId="727" priority="9" stopIfTrue="1" operator="greaterThan">
      <formula>$P$31</formula>
    </cfRule>
  </conditionalFormatting>
  <conditionalFormatting sqref="O32">
    <cfRule type="cellIs" dxfId="726" priority="6" stopIfTrue="1" operator="notEqual">
      <formula>$P$32</formula>
    </cfRule>
    <cfRule type="cellIs" dxfId="725" priority="7" stopIfTrue="1" operator="greaterThan">
      <formula>$P$32</formula>
    </cfRule>
  </conditionalFormatting>
  <conditionalFormatting sqref="O33">
    <cfRule type="cellIs" dxfId="724" priority="5" stopIfTrue="1" operator="notEqual">
      <formula>$P$33</formula>
    </cfRule>
  </conditionalFormatting>
  <conditionalFormatting sqref="O13">
    <cfRule type="cellIs" dxfId="723" priority="4" stopIfTrue="1" operator="notEqual">
      <formula>$P$13</formula>
    </cfRule>
  </conditionalFormatting>
  <conditionalFormatting sqref="AG3:AG34">
    <cfRule type="cellIs" dxfId="722" priority="3" stopIfTrue="1" operator="notEqual">
      <formula>E3</formula>
    </cfRule>
  </conditionalFormatting>
  <conditionalFormatting sqref="AH3:AH34">
    <cfRule type="cellIs" dxfId="721" priority="2" stopIfTrue="1" operator="notBetween">
      <formula>AI3+$AG$40</formula>
      <formula>AI3-$AG$40</formula>
    </cfRule>
  </conditionalFormatting>
  <conditionalFormatting sqref="AL3:AL33">
    <cfRule type="cellIs" dxfId="720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H31" sqref="H31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129</v>
      </c>
      <c r="B3" s="88">
        <v>0.375</v>
      </c>
      <c r="C3" s="89">
        <v>2013</v>
      </c>
      <c r="D3" s="89">
        <v>7</v>
      </c>
      <c r="E3" s="89">
        <v>1</v>
      </c>
      <c r="F3" s="90">
        <v>565781</v>
      </c>
      <c r="G3" s="89">
        <v>0</v>
      </c>
      <c r="H3" s="90">
        <v>813810</v>
      </c>
      <c r="I3" s="89">
        <v>0</v>
      </c>
      <c r="J3" s="89">
        <v>0</v>
      </c>
      <c r="K3" s="89">
        <v>0</v>
      </c>
      <c r="L3" s="91">
        <v>316.08859999999999</v>
      </c>
      <c r="M3" s="90">
        <v>26.2</v>
      </c>
      <c r="N3" s="92">
        <v>0</v>
      </c>
      <c r="O3" s="93">
        <v>24417</v>
      </c>
      <c r="P3" s="94">
        <f>F4-F3</f>
        <v>24417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24417</v>
      </c>
      <c r="W3" s="99">
        <f>V3*35.31467</f>
        <v>862278.29738999996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565781</v>
      </c>
      <c r="AF3" s="87">
        <v>129</v>
      </c>
      <c r="AG3" s="92">
        <v>1</v>
      </c>
      <c r="AH3" s="200">
        <v>565975</v>
      </c>
      <c r="AI3" s="201">
        <f>IFERROR(AE3*1,0)</f>
        <v>565781</v>
      </c>
      <c r="AJ3" s="202">
        <f>(AI3-AH3)</f>
        <v>-194</v>
      </c>
      <c r="AL3" s="203">
        <f>AH4-AH3</f>
        <v>-565975</v>
      </c>
      <c r="AM3" s="204">
        <f>AI4-AI3</f>
        <v>24417</v>
      </c>
      <c r="AN3" s="205">
        <f>(AM3-AL3)</f>
        <v>590392</v>
      </c>
      <c r="AO3" s="206">
        <f>IFERROR(AN3/AM3,"")</f>
        <v>24.179547036900519</v>
      </c>
    </row>
    <row r="4" spans="1:41" x14ac:dyDescent="0.2">
      <c r="A4" s="103">
        <v>129</v>
      </c>
      <c r="B4" s="104">
        <v>0.375</v>
      </c>
      <c r="C4" s="105">
        <v>2013</v>
      </c>
      <c r="D4" s="105">
        <v>7</v>
      </c>
      <c r="E4" s="105">
        <v>2</v>
      </c>
      <c r="F4" s="106">
        <v>590198</v>
      </c>
      <c r="G4" s="105">
        <v>0</v>
      </c>
      <c r="H4" s="106">
        <v>814910</v>
      </c>
      <c r="I4" s="105">
        <v>0</v>
      </c>
      <c r="J4" s="105">
        <v>0</v>
      </c>
      <c r="K4" s="105">
        <v>0</v>
      </c>
      <c r="L4" s="107">
        <v>307.8605</v>
      </c>
      <c r="M4" s="106">
        <v>24.3</v>
      </c>
      <c r="N4" s="108">
        <v>0</v>
      </c>
      <c r="O4" s="109">
        <v>26281</v>
      </c>
      <c r="P4" s="94">
        <f t="shared" ref="P4:P33" si="0">F5-F4</f>
        <v>26281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26281</v>
      </c>
      <c r="W4" s="113">
        <f>V4*35.31467</f>
        <v>928104.84227000002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590198</v>
      </c>
      <c r="AF4" s="103"/>
      <c r="AG4" s="207"/>
      <c r="AH4" s="208"/>
      <c r="AI4" s="209">
        <f t="shared" ref="AI4:AI34" si="4">IFERROR(AE4*1,0)</f>
        <v>590198</v>
      </c>
      <c r="AJ4" s="210">
        <f t="shared" ref="AJ4:AJ34" si="5">(AI4-AH4)</f>
        <v>590198</v>
      </c>
      <c r="AL4" s="203">
        <f t="shared" ref="AL4:AM33" si="6">AH5-AH4</f>
        <v>0</v>
      </c>
      <c r="AM4" s="211">
        <f t="shared" si="6"/>
        <v>26281</v>
      </c>
      <c r="AN4" s="212">
        <f t="shared" ref="AN4:AN33" si="7">(AM4-AL4)</f>
        <v>26281</v>
      </c>
      <c r="AO4" s="213">
        <f t="shared" ref="AO4:AO33" si="8">IFERROR(AN4/AM4,"")</f>
        <v>1</v>
      </c>
    </row>
    <row r="5" spans="1:41" x14ac:dyDescent="0.2">
      <c r="A5" s="103">
        <v>129</v>
      </c>
      <c r="B5" s="104">
        <v>0.375</v>
      </c>
      <c r="C5" s="105">
        <v>2013</v>
      </c>
      <c r="D5" s="105">
        <v>7</v>
      </c>
      <c r="E5" s="105">
        <v>3</v>
      </c>
      <c r="F5" s="106">
        <v>616479</v>
      </c>
      <c r="G5" s="105">
        <v>0</v>
      </c>
      <c r="H5" s="106">
        <v>816099</v>
      </c>
      <c r="I5" s="105">
        <v>0</v>
      </c>
      <c r="J5" s="105">
        <v>0</v>
      </c>
      <c r="K5" s="105">
        <v>0</v>
      </c>
      <c r="L5" s="107">
        <v>306.81670000000003</v>
      </c>
      <c r="M5" s="106">
        <v>24.4</v>
      </c>
      <c r="N5" s="108">
        <v>0</v>
      </c>
      <c r="O5" s="109">
        <v>28236</v>
      </c>
      <c r="P5" s="94">
        <f t="shared" si="0"/>
        <v>28236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28236</v>
      </c>
      <c r="W5" s="113">
        <f t="shared" ref="W5:W33" si="10">V5*35.31467</f>
        <v>997145.02211999998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616479</v>
      </c>
      <c r="AF5" s="103"/>
      <c r="AG5" s="207"/>
      <c r="AH5" s="208"/>
      <c r="AI5" s="209">
        <f t="shared" si="4"/>
        <v>616479</v>
      </c>
      <c r="AJ5" s="210">
        <f t="shared" si="5"/>
        <v>616479</v>
      </c>
      <c r="AL5" s="203">
        <f t="shared" si="6"/>
        <v>0</v>
      </c>
      <c r="AM5" s="211">
        <f t="shared" si="6"/>
        <v>28236</v>
      </c>
      <c r="AN5" s="212">
        <f t="shared" si="7"/>
        <v>28236</v>
      </c>
      <c r="AO5" s="213">
        <f t="shared" si="8"/>
        <v>1</v>
      </c>
    </row>
    <row r="6" spans="1:41" x14ac:dyDescent="0.2">
      <c r="A6" s="103">
        <v>129</v>
      </c>
      <c r="B6" s="104">
        <v>0.375</v>
      </c>
      <c r="C6" s="105">
        <v>2013</v>
      </c>
      <c r="D6" s="105">
        <v>7</v>
      </c>
      <c r="E6" s="105">
        <v>4</v>
      </c>
      <c r="F6" s="106">
        <v>644715</v>
      </c>
      <c r="G6" s="105">
        <v>0</v>
      </c>
      <c r="H6" s="106">
        <v>817374</v>
      </c>
      <c r="I6" s="105">
        <v>0</v>
      </c>
      <c r="J6" s="105">
        <v>0</v>
      </c>
      <c r="K6" s="105">
        <v>0</v>
      </c>
      <c r="L6" s="107">
        <v>307.18619999999999</v>
      </c>
      <c r="M6" s="106">
        <v>24.2</v>
      </c>
      <c r="N6" s="108">
        <v>0</v>
      </c>
      <c r="O6" s="109">
        <v>28791</v>
      </c>
      <c r="P6" s="94">
        <f t="shared" si="0"/>
        <v>28791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28791</v>
      </c>
      <c r="W6" s="113">
        <f t="shared" si="10"/>
        <v>1016744.66397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644715</v>
      </c>
      <c r="AF6" s="103"/>
      <c r="AG6" s="207"/>
      <c r="AH6" s="208"/>
      <c r="AI6" s="209">
        <f t="shared" si="4"/>
        <v>644715</v>
      </c>
      <c r="AJ6" s="210">
        <f t="shared" si="5"/>
        <v>644715</v>
      </c>
      <c r="AL6" s="203">
        <f t="shared" si="6"/>
        <v>0</v>
      </c>
      <c r="AM6" s="211">
        <f t="shared" si="6"/>
        <v>28791</v>
      </c>
      <c r="AN6" s="212">
        <f t="shared" si="7"/>
        <v>28791</v>
      </c>
      <c r="AO6" s="213">
        <f t="shared" si="8"/>
        <v>1</v>
      </c>
    </row>
    <row r="7" spans="1:41" x14ac:dyDescent="0.2">
      <c r="A7" s="103">
        <v>129</v>
      </c>
      <c r="B7" s="104">
        <v>0.375</v>
      </c>
      <c r="C7" s="105">
        <v>2013</v>
      </c>
      <c r="D7" s="105">
        <v>7</v>
      </c>
      <c r="E7" s="105">
        <v>5</v>
      </c>
      <c r="F7" s="106">
        <v>673506</v>
      </c>
      <c r="G7" s="105">
        <v>0</v>
      </c>
      <c r="H7" s="106">
        <v>818681</v>
      </c>
      <c r="I7" s="105">
        <v>0</v>
      </c>
      <c r="J7" s="105">
        <v>0</v>
      </c>
      <c r="K7" s="105">
        <v>0</v>
      </c>
      <c r="L7" s="107">
        <v>305.673</v>
      </c>
      <c r="M7" s="106">
        <v>24.2</v>
      </c>
      <c r="N7" s="108">
        <v>0</v>
      </c>
      <c r="O7" s="109">
        <v>29211</v>
      </c>
      <c r="P7" s="94">
        <f t="shared" si="0"/>
        <v>29211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29211</v>
      </c>
      <c r="W7" s="113">
        <f t="shared" si="10"/>
        <v>1031576.82537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673506</v>
      </c>
      <c r="AF7" s="103"/>
      <c r="AG7" s="207"/>
      <c r="AH7" s="208"/>
      <c r="AI7" s="209">
        <f t="shared" si="4"/>
        <v>673506</v>
      </c>
      <c r="AJ7" s="210">
        <f t="shared" si="5"/>
        <v>673506</v>
      </c>
      <c r="AL7" s="203">
        <f t="shared" si="6"/>
        <v>0</v>
      </c>
      <c r="AM7" s="211">
        <f t="shared" si="6"/>
        <v>29211</v>
      </c>
      <c r="AN7" s="212">
        <f t="shared" si="7"/>
        <v>29211</v>
      </c>
      <c r="AO7" s="213">
        <f t="shared" si="8"/>
        <v>1</v>
      </c>
    </row>
    <row r="8" spans="1:41" x14ac:dyDescent="0.2">
      <c r="A8" s="103">
        <v>129</v>
      </c>
      <c r="B8" s="104">
        <v>0.375</v>
      </c>
      <c r="C8" s="105">
        <v>2013</v>
      </c>
      <c r="D8" s="105">
        <v>7</v>
      </c>
      <c r="E8" s="105">
        <v>6</v>
      </c>
      <c r="F8" s="106">
        <v>702717</v>
      </c>
      <c r="G8" s="105">
        <v>0</v>
      </c>
      <c r="H8" s="106">
        <v>819999</v>
      </c>
      <c r="I8" s="105">
        <v>0</v>
      </c>
      <c r="J8" s="105">
        <v>0</v>
      </c>
      <c r="K8" s="105">
        <v>0</v>
      </c>
      <c r="L8" s="107">
        <v>306.2287</v>
      </c>
      <c r="M8" s="106">
        <v>23.2</v>
      </c>
      <c r="N8" s="108">
        <v>0</v>
      </c>
      <c r="O8" s="109">
        <v>6247</v>
      </c>
      <c r="P8" s="94">
        <f t="shared" si="0"/>
        <v>6247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6247</v>
      </c>
      <c r="W8" s="113">
        <f t="shared" si="10"/>
        <v>220610.74348999999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702717</v>
      </c>
      <c r="AF8" s="103"/>
      <c r="AG8" s="207"/>
      <c r="AH8" s="208"/>
      <c r="AI8" s="209">
        <f t="shared" si="4"/>
        <v>702717</v>
      </c>
      <c r="AJ8" s="210">
        <f t="shared" si="5"/>
        <v>702717</v>
      </c>
      <c r="AL8" s="203">
        <f t="shared" si="6"/>
        <v>0</v>
      </c>
      <c r="AM8" s="211">
        <f t="shared" si="6"/>
        <v>6247</v>
      </c>
      <c r="AN8" s="212">
        <f t="shared" si="7"/>
        <v>6247</v>
      </c>
      <c r="AO8" s="213">
        <f t="shared" si="8"/>
        <v>1</v>
      </c>
    </row>
    <row r="9" spans="1:41" x14ac:dyDescent="0.2">
      <c r="A9" s="103">
        <v>129</v>
      </c>
      <c r="B9" s="104">
        <v>0.375</v>
      </c>
      <c r="C9" s="105">
        <v>2013</v>
      </c>
      <c r="D9" s="105">
        <v>7</v>
      </c>
      <c r="E9" s="105">
        <v>7</v>
      </c>
      <c r="F9" s="106">
        <v>708964</v>
      </c>
      <c r="G9" s="105">
        <v>0</v>
      </c>
      <c r="H9" s="106">
        <v>820277</v>
      </c>
      <c r="I9" s="105">
        <v>0</v>
      </c>
      <c r="J9" s="105">
        <v>0</v>
      </c>
      <c r="K9" s="105">
        <v>0</v>
      </c>
      <c r="L9" s="107">
        <v>315.27519999999998</v>
      </c>
      <c r="M9" s="106">
        <v>20.6</v>
      </c>
      <c r="N9" s="108">
        <v>0</v>
      </c>
      <c r="O9" s="109">
        <v>7733</v>
      </c>
      <c r="P9" s="94">
        <f t="shared" si="0"/>
        <v>7733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7733</v>
      </c>
      <c r="W9" s="113">
        <f t="shared" si="10"/>
        <v>273088.34311000002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708964</v>
      </c>
      <c r="AF9" s="103"/>
      <c r="AG9" s="207"/>
      <c r="AH9" s="208"/>
      <c r="AI9" s="209">
        <f t="shared" si="4"/>
        <v>708964</v>
      </c>
      <c r="AJ9" s="210">
        <f t="shared" si="5"/>
        <v>708964</v>
      </c>
      <c r="AL9" s="203">
        <f t="shared" si="6"/>
        <v>716936</v>
      </c>
      <c r="AM9" s="211">
        <f t="shared" si="6"/>
        <v>7733</v>
      </c>
      <c r="AN9" s="212">
        <f t="shared" si="7"/>
        <v>-709203</v>
      </c>
      <c r="AO9" s="213">
        <f t="shared" si="8"/>
        <v>-91.711237553342812</v>
      </c>
    </row>
    <row r="10" spans="1:41" x14ac:dyDescent="0.2">
      <c r="A10" s="103">
        <v>129</v>
      </c>
      <c r="B10" s="104">
        <v>0.375</v>
      </c>
      <c r="C10" s="105">
        <v>2013</v>
      </c>
      <c r="D10" s="105">
        <v>7</v>
      </c>
      <c r="E10" s="105">
        <v>8</v>
      </c>
      <c r="F10" s="106">
        <v>716697</v>
      </c>
      <c r="G10" s="105">
        <v>0</v>
      </c>
      <c r="H10" s="106">
        <v>820616</v>
      </c>
      <c r="I10" s="105">
        <v>0</v>
      </c>
      <c r="J10" s="105">
        <v>0</v>
      </c>
      <c r="K10" s="105">
        <v>0</v>
      </c>
      <c r="L10" s="107">
        <v>315.3664</v>
      </c>
      <c r="M10" s="106">
        <v>23</v>
      </c>
      <c r="N10" s="108">
        <v>0</v>
      </c>
      <c r="O10" s="109">
        <v>26494</v>
      </c>
      <c r="P10" s="94">
        <f t="shared" si="0"/>
        <v>26494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26494</v>
      </c>
      <c r="W10" s="113">
        <f t="shared" si="10"/>
        <v>935626.86697999993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716697</v>
      </c>
      <c r="AF10" s="103">
        <v>129</v>
      </c>
      <c r="AG10" s="207">
        <v>8</v>
      </c>
      <c r="AH10" s="208">
        <v>716936</v>
      </c>
      <c r="AI10" s="209">
        <f t="shared" si="4"/>
        <v>716697</v>
      </c>
      <c r="AJ10" s="210">
        <f t="shared" si="5"/>
        <v>-239</v>
      </c>
      <c r="AL10" s="203">
        <f t="shared" si="6"/>
        <v>26546</v>
      </c>
      <c r="AM10" s="211">
        <f t="shared" si="6"/>
        <v>26494</v>
      </c>
      <c r="AN10" s="212">
        <f t="shared" si="7"/>
        <v>-52</v>
      </c>
      <c r="AO10" s="213">
        <f t="shared" si="8"/>
        <v>-1.9627085377821392E-3</v>
      </c>
    </row>
    <row r="11" spans="1:41" x14ac:dyDescent="0.2">
      <c r="A11" s="103">
        <v>129</v>
      </c>
      <c r="B11" s="104">
        <v>0.375</v>
      </c>
      <c r="C11" s="105">
        <v>2013</v>
      </c>
      <c r="D11" s="105">
        <v>7</v>
      </c>
      <c r="E11" s="105">
        <v>9</v>
      </c>
      <c r="F11" s="106">
        <v>743191</v>
      </c>
      <c r="G11" s="105">
        <v>0</v>
      </c>
      <c r="H11" s="106">
        <v>821820</v>
      </c>
      <c r="I11" s="105">
        <v>0</v>
      </c>
      <c r="J11" s="105">
        <v>0</v>
      </c>
      <c r="K11" s="105">
        <v>0</v>
      </c>
      <c r="L11" s="107">
        <v>304.69189999999998</v>
      </c>
      <c r="M11" s="106">
        <v>23.4</v>
      </c>
      <c r="N11" s="108">
        <v>0</v>
      </c>
      <c r="O11" s="109">
        <v>26948</v>
      </c>
      <c r="P11" s="94">
        <f t="shared" si="0"/>
        <v>26948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26948</v>
      </c>
      <c r="W11" s="116">
        <f t="shared" si="10"/>
        <v>951659.72716000001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743191</v>
      </c>
      <c r="AF11" s="103">
        <v>129</v>
      </c>
      <c r="AG11" s="207">
        <v>9</v>
      </c>
      <c r="AH11" s="208">
        <v>743482</v>
      </c>
      <c r="AI11" s="209">
        <f t="shared" si="4"/>
        <v>743191</v>
      </c>
      <c r="AJ11" s="210">
        <f t="shared" si="5"/>
        <v>-291</v>
      </c>
      <c r="AL11" s="203">
        <f t="shared" si="6"/>
        <v>26930</v>
      </c>
      <c r="AM11" s="211">
        <f t="shared" si="6"/>
        <v>26948</v>
      </c>
      <c r="AN11" s="212">
        <f t="shared" si="7"/>
        <v>18</v>
      </c>
      <c r="AO11" s="213">
        <f t="shared" si="8"/>
        <v>6.6795309484933942E-4</v>
      </c>
    </row>
    <row r="12" spans="1:41" x14ac:dyDescent="0.2">
      <c r="A12" s="103">
        <v>129</v>
      </c>
      <c r="B12" s="104">
        <v>0.375</v>
      </c>
      <c r="C12" s="105">
        <v>2013</v>
      </c>
      <c r="D12" s="105">
        <v>7</v>
      </c>
      <c r="E12" s="105">
        <v>10</v>
      </c>
      <c r="F12" s="106">
        <v>770139</v>
      </c>
      <c r="G12" s="105">
        <v>0</v>
      </c>
      <c r="H12" s="106">
        <v>823044</v>
      </c>
      <c r="I12" s="105">
        <v>0</v>
      </c>
      <c r="J12" s="105">
        <v>0</v>
      </c>
      <c r="K12" s="105">
        <v>0</v>
      </c>
      <c r="L12" s="107">
        <v>305.13119999999998</v>
      </c>
      <c r="M12" s="106">
        <v>23.9</v>
      </c>
      <c r="N12" s="108">
        <v>0</v>
      </c>
      <c r="O12" s="109">
        <v>26779</v>
      </c>
      <c r="P12" s="94">
        <f t="shared" si="0"/>
        <v>26779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26779</v>
      </c>
      <c r="W12" s="116">
        <f t="shared" si="10"/>
        <v>945691.54793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770139</v>
      </c>
      <c r="AF12" s="103">
        <v>129</v>
      </c>
      <c r="AG12" s="207">
        <v>10</v>
      </c>
      <c r="AH12" s="208">
        <v>770412</v>
      </c>
      <c r="AI12" s="209">
        <f t="shared" si="4"/>
        <v>770139</v>
      </c>
      <c r="AJ12" s="210">
        <f t="shared" si="5"/>
        <v>-273</v>
      </c>
      <c r="AL12" s="203">
        <f t="shared" si="6"/>
        <v>26790</v>
      </c>
      <c r="AM12" s="211">
        <f t="shared" si="6"/>
        <v>26779</v>
      </c>
      <c r="AN12" s="212">
        <f t="shared" si="7"/>
        <v>-11</v>
      </c>
      <c r="AO12" s="213">
        <f t="shared" si="8"/>
        <v>-4.1076963292131894E-4</v>
      </c>
    </row>
    <row r="13" spans="1:41" x14ac:dyDescent="0.2">
      <c r="A13" s="103">
        <v>129</v>
      </c>
      <c r="B13" s="104">
        <v>0.375</v>
      </c>
      <c r="C13" s="105">
        <v>2013</v>
      </c>
      <c r="D13" s="105">
        <v>7</v>
      </c>
      <c r="E13" s="105">
        <v>11</v>
      </c>
      <c r="F13" s="106">
        <v>796918</v>
      </c>
      <c r="G13" s="105">
        <v>0</v>
      </c>
      <c r="H13" s="106">
        <v>824255</v>
      </c>
      <c r="I13" s="105">
        <v>0</v>
      </c>
      <c r="J13" s="105">
        <v>0</v>
      </c>
      <c r="K13" s="105">
        <v>0</v>
      </c>
      <c r="L13" s="107">
        <v>306.23660000000001</v>
      </c>
      <c r="M13" s="106">
        <v>23.7</v>
      </c>
      <c r="N13" s="108">
        <v>0</v>
      </c>
      <c r="O13" s="109">
        <v>26804</v>
      </c>
      <c r="P13" s="94">
        <f t="shared" si="0"/>
        <v>26804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26804</v>
      </c>
      <c r="W13" s="116">
        <f t="shared" si="10"/>
        <v>946574.41468000005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796918</v>
      </c>
      <c r="AF13" s="103">
        <v>129</v>
      </c>
      <c r="AG13" s="207">
        <v>11</v>
      </c>
      <c r="AH13" s="208">
        <v>797202</v>
      </c>
      <c r="AI13" s="209">
        <f t="shared" si="4"/>
        <v>796918</v>
      </c>
      <c r="AJ13" s="210">
        <f t="shared" si="5"/>
        <v>-284</v>
      </c>
      <c r="AL13" s="203">
        <f t="shared" si="6"/>
        <v>26651</v>
      </c>
      <c r="AM13" s="211">
        <f t="shared" si="6"/>
        <v>26804</v>
      </c>
      <c r="AN13" s="212">
        <f t="shared" si="7"/>
        <v>153</v>
      </c>
      <c r="AO13" s="213">
        <f t="shared" si="8"/>
        <v>5.7081032681689297E-3</v>
      </c>
    </row>
    <row r="14" spans="1:41" x14ac:dyDescent="0.2">
      <c r="A14" s="103">
        <v>129</v>
      </c>
      <c r="B14" s="104">
        <v>0.375</v>
      </c>
      <c r="C14" s="105">
        <v>2013</v>
      </c>
      <c r="D14" s="105">
        <v>7</v>
      </c>
      <c r="E14" s="105">
        <v>12</v>
      </c>
      <c r="F14" s="106">
        <v>823722</v>
      </c>
      <c r="G14" s="105">
        <v>0</v>
      </c>
      <c r="H14" s="106">
        <v>825469</v>
      </c>
      <c r="I14" s="105">
        <v>0</v>
      </c>
      <c r="J14" s="105">
        <v>0</v>
      </c>
      <c r="K14" s="105">
        <v>0</v>
      </c>
      <c r="L14" s="107">
        <v>305.35309999999998</v>
      </c>
      <c r="M14" s="106">
        <v>23.5</v>
      </c>
      <c r="N14" s="108">
        <v>0</v>
      </c>
      <c r="O14" s="109">
        <v>23197</v>
      </c>
      <c r="P14" s="94">
        <f t="shared" si="0"/>
        <v>23197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23197</v>
      </c>
      <c r="W14" s="116">
        <f t="shared" si="10"/>
        <v>819194.39998999995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823722</v>
      </c>
      <c r="AF14" s="103">
        <v>129</v>
      </c>
      <c r="AG14" s="207">
        <v>12</v>
      </c>
      <c r="AH14" s="208">
        <v>823853</v>
      </c>
      <c r="AI14" s="209">
        <f t="shared" si="4"/>
        <v>823722</v>
      </c>
      <c r="AJ14" s="210">
        <f t="shared" si="5"/>
        <v>-131</v>
      </c>
      <c r="AL14" s="203">
        <f t="shared" si="6"/>
        <v>23355</v>
      </c>
      <c r="AM14" s="211">
        <f t="shared" si="6"/>
        <v>23197</v>
      </c>
      <c r="AN14" s="212">
        <f t="shared" si="7"/>
        <v>-158</v>
      </c>
      <c r="AO14" s="213">
        <f t="shared" si="8"/>
        <v>-6.8112255895158855E-3</v>
      </c>
    </row>
    <row r="15" spans="1:41" x14ac:dyDescent="0.2">
      <c r="A15" s="103">
        <v>129</v>
      </c>
      <c r="B15" s="104">
        <v>0.375</v>
      </c>
      <c r="C15" s="105">
        <v>2013</v>
      </c>
      <c r="D15" s="105">
        <v>7</v>
      </c>
      <c r="E15" s="105">
        <v>13</v>
      </c>
      <c r="F15" s="106">
        <v>846919</v>
      </c>
      <c r="G15" s="105">
        <v>0</v>
      </c>
      <c r="H15" s="106">
        <v>826512</v>
      </c>
      <c r="I15" s="105">
        <v>0</v>
      </c>
      <c r="J15" s="105">
        <v>0</v>
      </c>
      <c r="K15" s="105">
        <v>0</v>
      </c>
      <c r="L15" s="107">
        <v>307.46949999999998</v>
      </c>
      <c r="M15" s="106">
        <v>23.5</v>
      </c>
      <c r="N15" s="108">
        <v>0</v>
      </c>
      <c r="O15" s="109">
        <v>11525</v>
      </c>
      <c r="P15" s="94">
        <f t="shared" si="0"/>
        <v>11525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11525</v>
      </c>
      <c r="W15" s="116">
        <f t="shared" si="10"/>
        <v>407001.57175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846919</v>
      </c>
      <c r="AF15" s="103">
        <v>129</v>
      </c>
      <c r="AG15" s="207">
        <v>13</v>
      </c>
      <c r="AH15" s="208">
        <v>847208</v>
      </c>
      <c r="AI15" s="209">
        <f t="shared" si="4"/>
        <v>846919</v>
      </c>
      <c r="AJ15" s="210">
        <f t="shared" si="5"/>
        <v>-289</v>
      </c>
      <c r="AL15" s="203">
        <f t="shared" si="6"/>
        <v>11235</v>
      </c>
      <c r="AM15" s="211">
        <f t="shared" si="6"/>
        <v>11525</v>
      </c>
      <c r="AN15" s="212">
        <f t="shared" si="7"/>
        <v>290</v>
      </c>
      <c r="AO15" s="213">
        <f t="shared" si="8"/>
        <v>2.5162689804772233E-2</v>
      </c>
    </row>
    <row r="16" spans="1:41" x14ac:dyDescent="0.2">
      <c r="A16" s="103">
        <v>129</v>
      </c>
      <c r="B16" s="104">
        <v>0.375</v>
      </c>
      <c r="C16" s="105">
        <v>2013</v>
      </c>
      <c r="D16" s="105">
        <v>7</v>
      </c>
      <c r="E16" s="105">
        <v>14</v>
      </c>
      <c r="F16" s="106">
        <v>858444</v>
      </c>
      <c r="G16" s="105">
        <v>0</v>
      </c>
      <c r="H16" s="106">
        <v>827026</v>
      </c>
      <c r="I16" s="105">
        <v>0</v>
      </c>
      <c r="J16" s="105">
        <v>0</v>
      </c>
      <c r="K16" s="105">
        <v>0</v>
      </c>
      <c r="L16" s="107">
        <v>313.61799999999999</v>
      </c>
      <c r="M16" s="106">
        <v>22</v>
      </c>
      <c r="N16" s="108">
        <v>0</v>
      </c>
      <c r="O16" s="109">
        <v>5618</v>
      </c>
      <c r="P16" s="94">
        <f t="shared" si="0"/>
        <v>5618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5618</v>
      </c>
      <c r="W16" s="116">
        <f t="shared" si="10"/>
        <v>198397.81606000001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858444</v>
      </c>
      <c r="AF16" s="103">
        <v>129</v>
      </c>
      <c r="AG16" s="207">
        <v>14</v>
      </c>
      <c r="AH16" s="208">
        <v>858443</v>
      </c>
      <c r="AI16" s="209">
        <f t="shared" si="4"/>
        <v>858444</v>
      </c>
      <c r="AJ16" s="210">
        <f t="shared" si="5"/>
        <v>1</v>
      </c>
      <c r="AL16" s="203">
        <f t="shared" si="6"/>
        <v>5875</v>
      </c>
      <c r="AM16" s="211">
        <f t="shared" si="6"/>
        <v>5618</v>
      </c>
      <c r="AN16" s="212">
        <f t="shared" si="7"/>
        <v>-257</v>
      </c>
      <c r="AO16" s="213">
        <f t="shared" si="8"/>
        <v>-4.5745817016731936E-2</v>
      </c>
    </row>
    <row r="17" spans="1:41" x14ac:dyDescent="0.2">
      <c r="A17" s="103">
        <v>129</v>
      </c>
      <c r="B17" s="104">
        <v>0.375</v>
      </c>
      <c r="C17" s="105">
        <v>2013</v>
      </c>
      <c r="D17" s="105">
        <v>7</v>
      </c>
      <c r="E17" s="105">
        <v>15</v>
      </c>
      <c r="F17" s="106">
        <v>864062</v>
      </c>
      <c r="G17" s="105">
        <v>0</v>
      </c>
      <c r="H17" s="106">
        <v>827272</v>
      </c>
      <c r="I17" s="105">
        <v>0</v>
      </c>
      <c r="J17" s="105">
        <v>0</v>
      </c>
      <c r="K17" s="105">
        <v>0</v>
      </c>
      <c r="L17" s="107">
        <v>315.58100000000002</v>
      </c>
      <c r="M17" s="106">
        <v>24.1</v>
      </c>
      <c r="N17" s="108">
        <v>0</v>
      </c>
      <c r="O17" s="109">
        <v>25827</v>
      </c>
      <c r="P17" s="94">
        <f t="shared" si="0"/>
        <v>25827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25827</v>
      </c>
      <c r="W17" s="116">
        <f t="shared" si="10"/>
        <v>912071.98208999995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864062</v>
      </c>
      <c r="AF17" s="103">
        <v>129</v>
      </c>
      <c r="AG17" s="207">
        <v>15</v>
      </c>
      <c r="AH17" s="208">
        <v>864318</v>
      </c>
      <c r="AI17" s="209">
        <f t="shared" si="4"/>
        <v>864062</v>
      </c>
      <c r="AJ17" s="210">
        <f t="shared" si="5"/>
        <v>-256</v>
      </c>
      <c r="AL17" s="203">
        <f t="shared" si="6"/>
        <v>25872</v>
      </c>
      <c r="AM17" s="211">
        <f t="shared" si="6"/>
        <v>25827</v>
      </c>
      <c r="AN17" s="212">
        <f t="shared" si="7"/>
        <v>-45</v>
      </c>
      <c r="AO17" s="213">
        <f t="shared" si="8"/>
        <v>-1.7423626437449182E-3</v>
      </c>
    </row>
    <row r="18" spans="1:41" x14ac:dyDescent="0.2">
      <c r="A18" s="103">
        <v>129</v>
      </c>
      <c r="B18" s="104">
        <v>0.375</v>
      </c>
      <c r="C18" s="105">
        <v>2013</v>
      </c>
      <c r="D18" s="105">
        <v>7</v>
      </c>
      <c r="E18" s="105">
        <v>16</v>
      </c>
      <c r="F18" s="106">
        <v>889889</v>
      </c>
      <c r="G18" s="105">
        <v>0</v>
      </c>
      <c r="H18" s="106">
        <v>828442</v>
      </c>
      <c r="I18" s="105">
        <v>0</v>
      </c>
      <c r="J18" s="105">
        <v>0</v>
      </c>
      <c r="K18" s="105">
        <v>0</v>
      </c>
      <c r="L18" s="107">
        <v>305.28109999999998</v>
      </c>
      <c r="M18" s="106">
        <v>23.4</v>
      </c>
      <c r="N18" s="108">
        <v>0</v>
      </c>
      <c r="O18" s="109">
        <v>26602</v>
      </c>
      <c r="P18" s="94">
        <f t="shared" si="0"/>
        <v>26602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26602</v>
      </c>
      <c r="W18" s="116">
        <f t="shared" si="10"/>
        <v>939440.85133999994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889889</v>
      </c>
      <c r="AF18" s="103">
        <v>129</v>
      </c>
      <c r="AG18" s="207">
        <v>16</v>
      </c>
      <c r="AH18" s="208">
        <v>890190</v>
      </c>
      <c r="AI18" s="209">
        <f t="shared" si="4"/>
        <v>889889</v>
      </c>
      <c r="AJ18" s="210">
        <f t="shared" si="5"/>
        <v>-301</v>
      </c>
      <c r="AL18" s="203">
        <f t="shared" si="6"/>
        <v>26608</v>
      </c>
      <c r="AM18" s="211">
        <f t="shared" si="6"/>
        <v>26602</v>
      </c>
      <c r="AN18" s="212">
        <f t="shared" si="7"/>
        <v>-6</v>
      </c>
      <c r="AO18" s="213">
        <f t="shared" si="8"/>
        <v>-2.2554695135704083E-4</v>
      </c>
    </row>
    <row r="19" spans="1:41" x14ac:dyDescent="0.2">
      <c r="A19" s="103">
        <v>129</v>
      </c>
      <c r="B19" s="104">
        <v>0.375</v>
      </c>
      <c r="C19" s="105">
        <v>2013</v>
      </c>
      <c r="D19" s="105">
        <v>7</v>
      </c>
      <c r="E19" s="105">
        <v>17</v>
      </c>
      <c r="F19" s="106">
        <v>916491</v>
      </c>
      <c r="G19" s="105">
        <v>0</v>
      </c>
      <c r="H19" s="106">
        <v>829650</v>
      </c>
      <c r="I19" s="105">
        <v>0</v>
      </c>
      <c r="J19" s="105">
        <v>0</v>
      </c>
      <c r="K19" s="105">
        <v>0</v>
      </c>
      <c r="L19" s="107">
        <v>304.94709999999998</v>
      </c>
      <c r="M19" s="106">
        <v>23.8</v>
      </c>
      <c r="N19" s="108">
        <v>0</v>
      </c>
      <c r="O19" s="109">
        <v>27382</v>
      </c>
      <c r="P19" s="94">
        <f t="shared" si="0"/>
        <v>27382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27382</v>
      </c>
      <c r="W19" s="116">
        <f t="shared" si="10"/>
        <v>966986.29394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916491</v>
      </c>
      <c r="AF19" s="103">
        <v>129</v>
      </c>
      <c r="AG19" s="207">
        <v>17</v>
      </c>
      <c r="AH19" s="208">
        <v>916798</v>
      </c>
      <c r="AI19" s="209">
        <f t="shared" si="4"/>
        <v>916491</v>
      </c>
      <c r="AJ19" s="210">
        <f t="shared" si="5"/>
        <v>-307</v>
      </c>
      <c r="AL19" s="203">
        <f t="shared" si="6"/>
        <v>27389</v>
      </c>
      <c r="AM19" s="211">
        <f t="shared" si="6"/>
        <v>27382</v>
      </c>
      <c r="AN19" s="212">
        <f t="shared" si="7"/>
        <v>-7</v>
      </c>
      <c r="AO19" s="213">
        <f t="shared" si="8"/>
        <v>-2.5564239281279671E-4</v>
      </c>
    </row>
    <row r="20" spans="1:41" x14ac:dyDescent="0.2">
      <c r="A20" s="103">
        <v>129</v>
      </c>
      <c r="B20" s="104">
        <v>0.375</v>
      </c>
      <c r="C20" s="105">
        <v>2013</v>
      </c>
      <c r="D20" s="105">
        <v>7</v>
      </c>
      <c r="E20" s="105">
        <v>18</v>
      </c>
      <c r="F20" s="106">
        <v>943873</v>
      </c>
      <c r="G20" s="105">
        <v>0</v>
      </c>
      <c r="H20" s="106">
        <v>830890</v>
      </c>
      <c r="I20" s="105">
        <v>0</v>
      </c>
      <c r="J20" s="105">
        <v>0</v>
      </c>
      <c r="K20" s="105">
        <v>0</v>
      </c>
      <c r="L20" s="107">
        <v>305.57859999999999</v>
      </c>
      <c r="M20" s="106">
        <v>23.5</v>
      </c>
      <c r="N20" s="108">
        <v>0</v>
      </c>
      <c r="O20" s="109">
        <v>27144</v>
      </c>
      <c r="P20" s="94">
        <f t="shared" si="0"/>
        <v>27144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27144</v>
      </c>
      <c r="W20" s="116">
        <f t="shared" si="10"/>
        <v>958581.40247999993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943873</v>
      </c>
      <c r="AF20" s="103">
        <v>129</v>
      </c>
      <c r="AG20" s="207">
        <v>18</v>
      </c>
      <c r="AH20" s="208">
        <v>944187</v>
      </c>
      <c r="AI20" s="209">
        <f t="shared" si="4"/>
        <v>943873</v>
      </c>
      <c r="AJ20" s="210">
        <f t="shared" si="5"/>
        <v>-314</v>
      </c>
      <c r="AL20" s="203">
        <f t="shared" si="6"/>
        <v>27149</v>
      </c>
      <c r="AM20" s="211">
        <f t="shared" si="6"/>
        <v>27144</v>
      </c>
      <c r="AN20" s="212">
        <f t="shared" si="7"/>
        <v>-5</v>
      </c>
      <c r="AO20" s="213">
        <f t="shared" si="8"/>
        <v>-1.8420277040966695E-4</v>
      </c>
    </row>
    <row r="21" spans="1:41" x14ac:dyDescent="0.2">
      <c r="A21" s="103">
        <v>129</v>
      </c>
      <c r="B21" s="104">
        <v>0.375</v>
      </c>
      <c r="C21" s="105">
        <v>2013</v>
      </c>
      <c r="D21" s="105">
        <v>7</v>
      </c>
      <c r="E21" s="105">
        <v>19</v>
      </c>
      <c r="F21" s="106">
        <v>971017</v>
      </c>
      <c r="G21" s="105">
        <v>0</v>
      </c>
      <c r="H21" s="106">
        <v>832121</v>
      </c>
      <c r="I21" s="105">
        <v>0</v>
      </c>
      <c r="J21" s="105">
        <v>0</v>
      </c>
      <c r="K21" s="105">
        <v>0</v>
      </c>
      <c r="L21" s="107">
        <v>305.09300000000002</v>
      </c>
      <c r="M21" s="106">
        <v>23.5</v>
      </c>
      <c r="N21" s="108">
        <v>0</v>
      </c>
      <c r="O21" s="109">
        <v>27584</v>
      </c>
      <c r="P21" s="94">
        <f t="shared" si="0"/>
        <v>27584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27584</v>
      </c>
      <c r="W21" s="116">
        <f t="shared" si="10"/>
        <v>974119.85728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971017</v>
      </c>
      <c r="AF21" s="103">
        <v>129</v>
      </c>
      <c r="AG21" s="207">
        <v>19</v>
      </c>
      <c r="AH21" s="208">
        <v>971336</v>
      </c>
      <c r="AI21" s="209">
        <f t="shared" si="4"/>
        <v>971017</v>
      </c>
      <c r="AJ21" s="210">
        <f t="shared" si="5"/>
        <v>-319</v>
      </c>
      <c r="AL21" s="203">
        <f t="shared" si="6"/>
        <v>27587</v>
      </c>
      <c r="AM21" s="211">
        <f t="shared" si="6"/>
        <v>27584</v>
      </c>
      <c r="AN21" s="212">
        <f t="shared" si="7"/>
        <v>-3</v>
      </c>
      <c r="AO21" s="213">
        <f t="shared" si="8"/>
        <v>-1.0875870069605568E-4</v>
      </c>
    </row>
    <row r="22" spans="1:41" x14ac:dyDescent="0.2">
      <c r="A22" s="103">
        <v>129</v>
      </c>
      <c r="B22" s="104">
        <v>0.375</v>
      </c>
      <c r="C22" s="105">
        <v>2013</v>
      </c>
      <c r="D22" s="105">
        <v>7</v>
      </c>
      <c r="E22" s="105">
        <v>20</v>
      </c>
      <c r="F22" s="106">
        <v>998601</v>
      </c>
      <c r="G22" s="105">
        <v>0</v>
      </c>
      <c r="H22" s="106">
        <v>833372</v>
      </c>
      <c r="I22" s="105">
        <v>0</v>
      </c>
      <c r="J22" s="105">
        <v>0</v>
      </c>
      <c r="K22" s="105">
        <v>0</v>
      </c>
      <c r="L22" s="107">
        <v>305.3519</v>
      </c>
      <c r="M22" s="106">
        <v>23.7</v>
      </c>
      <c r="N22" s="108">
        <v>0</v>
      </c>
      <c r="O22" s="109">
        <v>8416</v>
      </c>
      <c r="P22" s="94">
        <f t="shared" si="0"/>
        <v>-991584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8416</v>
      </c>
      <c r="W22" s="116">
        <f t="shared" si="10"/>
        <v>297208.26272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998601</v>
      </c>
      <c r="AF22" s="103">
        <v>129</v>
      </c>
      <c r="AG22" s="207">
        <v>20</v>
      </c>
      <c r="AH22" s="208">
        <v>998923</v>
      </c>
      <c r="AI22" s="209">
        <f t="shared" si="4"/>
        <v>998601</v>
      </c>
      <c r="AJ22" s="210">
        <f t="shared" si="5"/>
        <v>-322</v>
      </c>
      <c r="AL22" s="203">
        <f t="shared" si="6"/>
        <v>-991907</v>
      </c>
      <c r="AM22" s="211">
        <f t="shared" si="6"/>
        <v>-991584</v>
      </c>
      <c r="AN22" s="212">
        <f t="shared" si="7"/>
        <v>323</v>
      </c>
      <c r="AO22" s="213">
        <f t="shared" si="8"/>
        <v>-3.2574143995869236E-4</v>
      </c>
    </row>
    <row r="23" spans="1:41" x14ac:dyDescent="0.2">
      <c r="A23" s="103">
        <v>129</v>
      </c>
      <c r="B23" s="104">
        <v>0.375</v>
      </c>
      <c r="C23" s="105">
        <v>2013</v>
      </c>
      <c r="D23" s="105">
        <v>7</v>
      </c>
      <c r="E23" s="105">
        <v>21</v>
      </c>
      <c r="F23" s="106">
        <v>7017</v>
      </c>
      <c r="G23" s="105">
        <v>0</v>
      </c>
      <c r="H23" s="106">
        <v>833753</v>
      </c>
      <c r="I23" s="105">
        <v>0</v>
      </c>
      <c r="J23" s="105">
        <v>0</v>
      </c>
      <c r="K23" s="105">
        <v>0</v>
      </c>
      <c r="L23" s="107">
        <v>313.84300000000002</v>
      </c>
      <c r="M23" s="106">
        <v>20.7</v>
      </c>
      <c r="N23" s="108">
        <v>0</v>
      </c>
      <c r="O23" s="109">
        <v>7946</v>
      </c>
      <c r="P23" s="94">
        <f t="shared" si="0"/>
        <v>7946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7946</v>
      </c>
      <c r="W23" s="116">
        <f t="shared" si="10"/>
        <v>280610.36781999998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7017</v>
      </c>
      <c r="AF23" s="103">
        <v>129</v>
      </c>
      <c r="AG23" s="207">
        <v>21</v>
      </c>
      <c r="AH23" s="208">
        <v>7016</v>
      </c>
      <c r="AI23" s="209">
        <f t="shared" si="4"/>
        <v>7017</v>
      </c>
      <c r="AJ23" s="210">
        <f t="shared" si="5"/>
        <v>1</v>
      </c>
      <c r="AL23" s="203">
        <f t="shared" si="6"/>
        <v>8225</v>
      </c>
      <c r="AM23" s="211">
        <f t="shared" si="6"/>
        <v>7946</v>
      </c>
      <c r="AN23" s="212">
        <f t="shared" si="7"/>
        <v>-279</v>
      </c>
      <c r="AO23" s="213">
        <f t="shared" si="8"/>
        <v>-3.5112006040775232E-2</v>
      </c>
    </row>
    <row r="24" spans="1:41" x14ac:dyDescent="0.2">
      <c r="A24" s="103">
        <v>129</v>
      </c>
      <c r="B24" s="104">
        <v>0.375</v>
      </c>
      <c r="C24" s="105">
        <v>2013</v>
      </c>
      <c r="D24" s="105">
        <v>7</v>
      </c>
      <c r="E24" s="105">
        <v>22</v>
      </c>
      <c r="F24" s="106">
        <v>14963</v>
      </c>
      <c r="G24" s="105">
        <v>0</v>
      </c>
      <c r="H24" s="106">
        <v>834101</v>
      </c>
      <c r="I24" s="105">
        <v>0</v>
      </c>
      <c r="J24" s="105">
        <v>0</v>
      </c>
      <c r="K24" s="105">
        <v>0</v>
      </c>
      <c r="L24" s="107">
        <v>315.262</v>
      </c>
      <c r="M24" s="106">
        <v>24.3</v>
      </c>
      <c r="N24" s="108">
        <v>0</v>
      </c>
      <c r="O24" s="109">
        <v>27187</v>
      </c>
      <c r="P24" s="94">
        <f t="shared" si="0"/>
        <v>27187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27187</v>
      </c>
      <c r="W24" s="116">
        <f t="shared" si="10"/>
        <v>960099.93328999996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14963</v>
      </c>
      <c r="AF24" s="103">
        <v>129</v>
      </c>
      <c r="AG24" s="207">
        <v>22</v>
      </c>
      <c r="AH24" s="208">
        <v>15241</v>
      </c>
      <c r="AI24" s="209">
        <f t="shared" si="4"/>
        <v>14963</v>
      </c>
      <c r="AJ24" s="210">
        <f t="shared" si="5"/>
        <v>-278</v>
      </c>
      <c r="AL24" s="203">
        <f t="shared" si="6"/>
        <v>27249</v>
      </c>
      <c r="AM24" s="211">
        <f t="shared" si="6"/>
        <v>27187</v>
      </c>
      <c r="AN24" s="212">
        <f t="shared" si="7"/>
        <v>-62</v>
      </c>
      <c r="AO24" s="213">
        <f t="shared" si="8"/>
        <v>-2.2805017103762829E-3</v>
      </c>
    </row>
    <row r="25" spans="1:41" x14ac:dyDescent="0.2">
      <c r="A25" s="103">
        <v>129</v>
      </c>
      <c r="B25" s="104">
        <v>0.375</v>
      </c>
      <c r="C25" s="105">
        <v>2013</v>
      </c>
      <c r="D25" s="105">
        <v>7</v>
      </c>
      <c r="E25" s="105">
        <v>23</v>
      </c>
      <c r="F25" s="106">
        <v>42150</v>
      </c>
      <c r="G25" s="105">
        <v>0</v>
      </c>
      <c r="H25" s="106">
        <v>835327</v>
      </c>
      <c r="I25" s="105">
        <v>0</v>
      </c>
      <c r="J25" s="105">
        <v>0</v>
      </c>
      <c r="K25" s="105">
        <v>0</v>
      </c>
      <c r="L25" s="107">
        <v>306.74509999999998</v>
      </c>
      <c r="M25" s="106">
        <v>23.6</v>
      </c>
      <c r="N25" s="108">
        <v>0</v>
      </c>
      <c r="O25" s="109">
        <v>0</v>
      </c>
      <c r="P25" s="94">
        <f t="shared" si="0"/>
        <v>-42150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42150</v>
      </c>
      <c r="AF25" s="103">
        <v>129</v>
      </c>
      <c r="AG25" s="207">
        <v>23</v>
      </c>
      <c r="AH25" s="208">
        <v>42490</v>
      </c>
      <c r="AI25" s="209">
        <f t="shared" si="4"/>
        <v>42150</v>
      </c>
      <c r="AJ25" s="210">
        <f t="shared" si="5"/>
        <v>-340</v>
      </c>
      <c r="AL25" s="203">
        <f t="shared" si="6"/>
        <v>27355</v>
      </c>
      <c r="AM25" s="211">
        <f t="shared" si="6"/>
        <v>-42150</v>
      </c>
      <c r="AN25" s="212">
        <f t="shared" si="7"/>
        <v>-69505</v>
      </c>
      <c r="AO25" s="213">
        <f t="shared" si="8"/>
        <v>1.6489916963226572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129</v>
      </c>
      <c r="AG26" s="207">
        <v>24</v>
      </c>
      <c r="AH26" s="208">
        <v>69845</v>
      </c>
      <c r="AI26" s="209">
        <f t="shared" si="4"/>
        <v>0</v>
      </c>
      <c r="AJ26" s="210">
        <f t="shared" si="5"/>
        <v>-69845</v>
      </c>
      <c r="AL26" s="203">
        <f t="shared" si="6"/>
        <v>27893</v>
      </c>
      <c r="AM26" s="211">
        <f t="shared" si="6"/>
        <v>0</v>
      </c>
      <c r="AN26" s="212">
        <f t="shared" si="7"/>
        <v>-27893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129</v>
      </c>
      <c r="AG27" s="207">
        <v>25</v>
      </c>
      <c r="AH27" s="208">
        <v>97738</v>
      </c>
      <c r="AI27" s="209">
        <f t="shared" si="4"/>
        <v>0</v>
      </c>
      <c r="AJ27" s="210">
        <f t="shared" si="5"/>
        <v>-97738</v>
      </c>
      <c r="AL27" s="203">
        <f t="shared" si="6"/>
        <v>-97738</v>
      </c>
      <c r="AM27" s="211">
        <f t="shared" si="6"/>
        <v>0</v>
      </c>
      <c r="AN27" s="212">
        <f t="shared" si="7"/>
        <v>97738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316.08859999999999</v>
      </c>
      <c r="M36" s="136">
        <f>MAX(M3:M34)</f>
        <v>26.2</v>
      </c>
      <c r="N36" s="134" t="s">
        <v>12</v>
      </c>
      <c r="O36" s="136">
        <f>SUM(O3:O33)</f>
        <v>476369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476369</v>
      </c>
      <c r="W36" s="140">
        <f>SUM(W3:W33)</f>
        <v>16822814.033229999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3764860</v>
      </c>
      <c r="AK36" s="224" t="s">
        <v>52</v>
      </c>
      <c r="AL36" s="225"/>
      <c r="AM36" s="225"/>
      <c r="AN36" s="223">
        <f>SUM(AN3:AN33)</f>
        <v>194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308.72514782608692</v>
      </c>
      <c r="M37" s="144">
        <f>AVERAGE(M3:M34)</f>
        <v>23.508695652173916</v>
      </c>
      <c r="N37" s="134" t="s">
        <v>48</v>
      </c>
      <c r="O37" s="145">
        <f>O36*35.31467</f>
        <v>16822814.033229999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-3.4288885628891745E-4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304.69189999999998</v>
      </c>
      <c r="M38" s="145">
        <f>MIN(M3:M34)</f>
        <v>20.6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339.59766260869566</v>
      </c>
      <c r="M44" s="152">
        <f>M37*(1+$L$43)</f>
        <v>25.85956521739131</v>
      </c>
    </row>
    <row r="45" spans="1:41" x14ac:dyDescent="0.2">
      <c r="K45" s="151" t="s">
        <v>62</v>
      </c>
      <c r="L45" s="152">
        <f>L37*(1-$L$43)</f>
        <v>277.85263304347825</v>
      </c>
      <c r="M45" s="152">
        <f>M37*(1-$L$43)</f>
        <v>21.157826086956526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719" priority="47" stopIfTrue="1" operator="lessThan">
      <formula>$L$45</formula>
    </cfRule>
    <cfRule type="cellIs" dxfId="718" priority="48" stopIfTrue="1" operator="greaterThan">
      <formula>$L$44</formula>
    </cfRule>
  </conditionalFormatting>
  <conditionalFormatting sqref="M3:M34">
    <cfRule type="cellIs" dxfId="717" priority="45" stopIfTrue="1" operator="lessThan">
      <formula>$M$45</formula>
    </cfRule>
    <cfRule type="cellIs" dxfId="716" priority="46" stopIfTrue="1" operator="greaterThan">
      <formula>$M$44</formula>
    </cfRule>
  </conditionalFormatting>
  <conditionalFormatting sqref="O3:O34">
    <cfRule type="cellIs" dxfId="715" priority="44" stopIfTrue="1" operator="lessThan">
      <formula>0</formula>
    </cfRule>
  </conditionalFormatting>
  <conditionalFormatting sqref="O3:O33">
    <cfRule type="cellIs" dxfId="714" priority="43" stopIfTrue="1" operator="lessThan">
      <formula>0</formula>
    </cfRule>
  </conditionalFormatting>
  <conditionalFormatting sqref="O3">
    <cfRule type="cellIs" dxfId="713" priority="42" stopIfTrue="1" operator="notEqual">
      <formula>$P$3</formula>
    </cfRule>
  </conditionalFormatting>
  <conditionalFormatting sqref="O4">
    <cfRule type="cellIs" dxfId="712" priority="41" stopIfTrue="1" operator="notEqual">
      <formula>P$4</formula>
    </cfRule>
  </conditionalFormatting>
  <conditionalFormatting sqref="O5">
    <cfRule type="cellIs" dxfId="711" priority="40" stopIfTrue="1" operator="notEqual">
      <formula>$P$5</formula>
    </cfRule>
  </conditionalFormatting>
  <conditionalFormatting sqref="O6">
    <cfRule type="cellIs" dxfId="710" priority="39" stopIfTrue="1" operator="notEqual">
      <formula>$P$6</formula>
    </cfRule>
  </conditionalFormatting>
  <conditionalFormatting sqref="O7">
    <cfRule type="cellIs" dxfId="709" priority="38" stopIfTrue="1" operator="notEqual">
      <formula>$P$7</formula>
    </cfRule>
  </conditionalFormatting>
  <conditionalFormatting sqref="O8">
    <cfRule type="cellIs" dxfId="708" priority="37" stopIfTrue="1" operator="notEqual">
      <formula>$P$8</formula>
    </cfRule>
  </conditionalFormatting>
  <conditionalFormatting sqref="O9">
    <cfRule type="cellIs" dxfId="707" priority="36" stopIfTrue="1" operator="notEqual">
      <formula>$P$9</formula>
    </cfRule>
  </conditionalFormatting>
  <conditionalFormatting sqref="O10">
    <cfRule type="cellIs" dxfId="706" priority="34" stopIfTrue="1" operator="notEqual">
      <formula>$P$10</formula>
    </cfRule>
    <cfRule type="cellIs" dxfId="705" priority="35" stopIfTrue="1" operator="greaterThan">
      <formula>$P$10</formula>
    </cfRule>
  </conditionalFormatting>
  <conditionalFormatting sqref="O11">
    <cfRule type="cellIs" dxfId="704" priority="32" stopIfTrue="1" operator="notEqual">
      <formula>$P$11</formula>
    </cfRule>
    <cfRule type="cellIs" dxfId="703" priority="33" stopIfTrue="1" operator="greaterThan">
      <formula>$P$11</formula>
    </cfRule>
  </conditionalFormatting>
  <conditionalFormatting sqref="O12">
    <cfRule type="cellIs" dxfId="702" priority="31" stopIfTrue="1" operator="notEqual">
      <formula>$P$12</formula>
    </cfRule>
  </conditionalFormatting>
  <conditionalFormatting sqref="O14">
    <cfRule type="cellIs" dxfId="701" priority="30" stopIfTrue="1" operator="notEqual">
      <formula>$P$14</formula>
    </cfRule>
  </conditionalFormatting>
  <conditionalFormatting sqref="O15">
    <cfRule type="cellIs" dxfId="700" priority="29" stopIfTrue="1" operator="notEqual">
      <formula>$P$15</formula>
    </cfRule>
  </conditionalFormatting>
  <conditionalFormatting sqref="O16">
    <cfRule type="cellIs" dxfId="699" priority="28" stopIfTrue="1" operator="notEqual">
      <formula>$P$16</formula>
    </cfRule>
  </conditionalFormatting>
  <conditionalFormatting sqref="O17">
    <cfRule type="cellIs" dxfId="698" priority="27" stopIfTrue="1" operator="notEqual">
      <formula>$P$17</formula>
    </cfRule>
  </conditionalFormatting>
  <conditionalFormatting sqref="O18">
    <cfRule type="cellIs" dxfId="697" priority="26" stopIfTrue="1" operator="notEqual">
      <formula>$P$18</formula>
    </cfRule>
  </conditionalFormatting>
  <conditionalFormatting sqref="O19">
    <cfRule type="cellIs" dxfId="696" priority="24" stopIfTrue="1" operator="notEqual">
      <formula>$P$19</formula>
    </cfRule>
    <cfRule type="cellIs" dxfId="695" priority="25" stopIfTrue="1" operator="greaterThan">
      <formula>$P$19</formula>
    </cfRule>
  </conditionalFormatting>
  <conditionalFormatting sqref="O20">
    <cfRule type="cellIs" dxfId="694" priority="22" stopIfTrue="1" operator="notEqual">
      <formula>$P$20</formula>
    </cfRule>
    <cfRule type="cellIs" dxfId="693" priority="23" stopIfTrue="1" operator="greaterThan">
      <formula>$P$20</formula>
    </cfRule>
  </conditionalFormatting>
  <conditionalFormatting sqref="O21">
    <cfRule type="cellIs" dxfId="692" priority="21" stopIfTrue="1" operator="notEqual">
      <formula>$P$21</formula>
    </cfRule>
  </conditionalFormatting>
  <conditionalFormatting sqref="O22">
    <cfRule type="cellIs" dxfId="691" priority="20" stopIfTrue="1" operator="notEqual">
      <formula>$P$22</formula>
    </cfRule>
  </conditionalFormatting>
  <conditionalFormatting sqref="O23">
    <cfRule type="cellIs" dxfId="690" priority="19" stopIfTrue="1" operator="notEqual">
      <formula>$P$23</formula>
    </cfRule>
  </conditionalFormatting>
  <conditionalFormatting sqref="O24">
    <cfRule type="cellIs" dxfId="689" priority="17" stopIfTrue="1" operator="notEqual">
      <formula>$P$24</formula>
    </cfRule>
    <cfRule type="cellIs" dxfId="688" priority="18" stopIfTrue="1" operator="greaterThan">
      <formula>$P$24</formula>
    </cfRule>
  </conditionalFormatting>
  <conditionalFormatting sqref="O25">
    <cfRule type="cellIs" dxfId="687" priority="15" stopIfTrue="1" operator="notEqual">
      <formula>$P$25</formula>
    </cfRule>
    <cfRule type="cellIs" dxfId="686" priority="16" stopIfTrue="1" operator="greaterThan">
      <formula>$P$25</formula>
    </cfRule>
  </conditionalFormatting>
  <conditionalFormatting sqref="O26">
    <cfRule type="cellIs" dxfId="685" priority="14" stopIfTrue="1" operator="notEqual">
      <formula>$P$26</formula>
    </cfRule>
  </conditionalFormatting>
  <conditionalFormatting sqref="O27">
    <cfRule type="cellIs" dxfId="684" priority="13" stopIfTrue="1" operator="notEqual">
      <formula>$P$27</formula>
    </cfRule>
  </conditionalFormatting>
  <conditionalFormatting sqref="O28">
    <cfRule type="cellIs" dxfId="683" priority="12" stopIfTrue="1" operator="notEqual">
      <formula>$P$28</formula>
    </cfRule>
  </conditionalFormatting>
  <conditionalFormatting sqref="O29">
    <cfRule type="cellIs" dxfId="682" priority="11" stopIfTrue="1" operator="notEqual">
      <formula>$P$29</formula>
    </cfRule>
  </conditionalFormatting>
  <conditionalFormatting sqref="O30">
    <cfRule type="cellIs" dxfId="681" priority="10" stopIfTrue="1" operator="notEqual">
      <formula>$P$30</formula>
    </cfRule>
  </conditionalFormatting>
  <conditionalFormatting sqref="O31">
    <cfRule type="cellIs" dxfId="680" priority="8" stopIfTrue="1" operator="notEqual">
      <formula>$P$31</formula>
    </cfRule>
    <cfRule type="cellIs" dxfId="679" priority="9" stopIfTrue="1" operator="greaterThan">
      <formula>$P$31</formula>
    </cfRule>
  </conditionalFormatting>
  <conditionalFormatting sqref="O32">
    <cfRule type="cellIs" dxfId="678" priority="6" stopIfTrue="1" operator="notEqual">
      <formula>$P$32</formula>
    </cfRule>
    <cfRule type="cellIs" dxfId="677" priority="7" stopIfTrue="1" operator="greaterThan">
      <formula>$P$32</formula>
    </cfRule>
  </conditionalFormatting>
  <conditionalFormatting sqref="O33">
    <cfRule type="cellIs" dxfId="676" priority="5" stopIfTrue="1" operator="notEqual">
      <formula>$P$33</formula>
    </cfRule>
  </conditionalFormatting>
  <conditionalFormatting sqref="O13">
    <cfRule type="cellIs" dxfId="675" priority="4" stopIfTrue="1" operator="notEqual">
      <formula>$P$13</formula>
    </cfRule>
  </conditionalFormatting>
  <conditionalFormatting sqref="AG3:AG34">
    <cfRule type="cellIs" dxfId="674" priority="3" stopIfTrue="1" operator="notEqual">
      <formula>E3</formula>
    </cfRule>
  </conditionalFormatting>
  <conditionalFormatting sqref="AH3:AH34">
    <cfRule type="cellIs" dxfId="673" priority="2" stopIfTrue="1" operator="notBetween">
      <formula>AI3+$AG$40</formula>
      <formula>AI3-$AG$40</formula>
    </cfRule>
  </conditionalFormatting>
  <conditionalFormatting sqref="AL3:AL33">
    <cfRule type="cellIs" dxfId="672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/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107</v>
      </c>
      <c r="B3" s="88">
        <v>0.375</v>
      </c>
      <c r="C3" s="89">
        <v>2013</v>
      </c>
      <c r="D3" s="89">
        <v>7</v>
      </c>
      <c r="E3" s="89">
        <v>1</v>
      </c>
      <c r="F3" s="90">
        <v>178273</v>
      </c>
      <c r="G3" s="89">
        <v>0</v>
      </c>
      <c r="H3" s="90">
        <v>172306</v>
      </c>
      <c r="I3" s="89">
        <v>0</v>
      </c>
      <c r="J3" s="89">
        <v>0</v>
      </c>
      <c r="K3" s="89">
        <v>0</v>
      </c>
      <c r="L3" s="91">
        <v>90.275700000000001</v>
      </c>
      <c r="M3" s="90">
        <v>21.3</v>
      </c>
      <c r="N3" s="92">
        <v>0</v>
      </c>
      <c r="O3" s="93">
        <v>2028</v>
      </c>
      <c r="P3" s="94">
        <f>F4-F3</f>
        <v>2028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2028</v>
      </c>
      <c r="W3" s="99">
        <f>V3*35.31467</f>
        <v>71618.150760000004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178273</v>
      </c>
      <c r="AF3" s="87">
        <v>107</v>
      </c>
      <c r="AG3" s="92">
        <v>1</v>
      </c>
      <c r="AH3" s="200">
        <v>178295</v>
      </c>
      <c r="AI3" s="201">
        <f>IFERROR(AE3*1,0)</f>
        <v>178273</v>
      </c>
      <c r="AJ3" s="202">
        <f>(AI3-AH3)</f>
        <v>-22</v>
      </c>
      <c r="AL3" s="203">
        <f>AH4-AH3</f>
        <v>-178295</v>
      </c>
      <c r="AM3" s="204">
        <f>AI4-AI3</f>
        <v>2028</v>
      </c>
      <c r="AN3" s="205">
        <f>(AM3-AL3)</f>
        <v>180323</v>
      </c>
      <c r="AO3" s="206">
        <f>IFERROR(AN3/AM3,"")</f>
        <v>88.916666666666671</v>
      </c>
    </row>
    <row r="4" spans="1:41" x14ac:dyDescent="0.2">
      <c r="A4" s="103">
        <v>107</v>
      </c>
      <c r="B4" s="104">
        <v>0.375</v>
      </c>
      <c r="C4" s="105">
        <v>2013</v>
      </c>
      <c r="D4" s="105">
        <v>7</v>
      </c>
      <c r="E4" s="105">
        <v>2</v>
      </c>
      <c r="F4" s="106">
        <v>180301</v>
      </c>
      <c r="G4" s="105">
        <v>0</v>
      </c>
      <c r="H4" s="106">
        <v>172597</v>
      </c>
      <c r="I4" s="105">
        <v>0</v>
      </c>
      <c r="J4" s="105">
        <v>0</v>
      </c>
      <c r="K4" s="105">
        <v>0</v>
      </c>
      <c r="L4" s="107">
        <v>88.877799999999993</v>
      </c>
      <c r="M4" s="106">
        <v>24.8</v>
      </c>
      <c r="N4" s="108">
        <v>0</v>
      </c>
      <c r="O4" s="109">
        <v>1904</v>
      </c>
      <c r="P4" s="94">
        <f t="shared" ref="P4:P33" si="0">F5-F4</f>
        <v>1904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1904</v>
      </c>
      <c r="W4" s="113">
        <f>V4*35.31467</f>
        <v>67239.131680000006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180301</v>
      </c>
      <c r="AF4" s="103"/>
      <c r="AG4" s="207"/>
      <c r="AH4" s="208"/>
      <c r="AI4" s="209">
        <f t="shared" ref="AI4:AI34" si="4">IFERROR(AE4*1,0)</f>
        <v>180301</v>
      </c>
      <c r="AJ4" s="210">
        <f t="shared" ref="AJ4:AJ34" si="5">(AI4-AH4)</f>
        <v>180301</v>
      </c>
      <c r="AL4" s="203">
        <f t="shared" ref="AL4:AM33" si="6">AH5-AH4</f>
        <v>0</v>
      </c>
      <c r="AM4" s="211">
        <f t="shared" si="6"/>
        <v>1904</v>
      </c>
      <c r="AN4" s="212">
        <f t="shared" ref="AN4:AN33" si="7">(AM4-AL4)</f>
        <v>1904</v>
      </c>
      <c r="AO4" s="213">
        <f t="shared" ref="AO4:AO33" si="8">IFERROR(AN4/AM4,"")</f>
        <v>1</v>
      </c>
    </row>
    <row r="5" spans="1:41" x14ac:dyDescent="0.2">
      <c r="A5" s="103">
        <v>107</v>
      </c>
      <c r="B5" s="104">
        <v>0.375</v>
      </c>
      <c r="C5" s="105">
        <v>2013</v>
      </c>
      <c r="D5" s="105">
        <v>7</v>
      </c>
      <c r="E5" s="105">
        <v>3</v>
      </c>
      <c r="F5" s="106">
        <v>182205</v>
      </c>
      <c r="G5" s="105">
        <v>0</v>
      </c>
      <c r="H5" s="106">
        <v>172869</v>
      </c>
      <c r="I5" s="105">
        <v>0</v>
      </c>
      <c r="J5" s="105">
        <v>0</v>
      </c>
      <c r="K5" s="105">
        <v>0</v>
      </c>
      <c r="L5" s="107">
        <v>88.968199999999996</v>
      </c>
      <c r="M5" s="106">
        <v>25.1</v>
      </c>
      <c r="N5" s="108">
        <v>0</v>
      </c>
      <c r="O5" s="109">
        <v>1852</v>
      </c>
      <c r="P5" s="94">
        <f t="shared" si="0"/>
        <v>1852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1852</v>
      </c>
      <c r="W5" s="113">
        <f t="shared" ref="W5:W33" si="10">V5*35.31467</f>
        <v>65402.768839999997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182205</v>
      </c>
      <c r="AF5" s="103"/>
      <c r="AG5" s="207"/>
      <c r="AH5" s="208"/>
      <c r="AI5" s="209">
        <f t="shared" si="4"/>
        <v>182205</v>
      </c>
      <c r="AJ5" s="210">
        <f t="shared" si="5"/>
        <v>182205</v>
      </c>
      <c r="AL5" s="203">
        <f t="shared" si="6"/>
        <v>0</v>
      </c>
      <c r="AM5" s="211">
        <f t="shared" si="6"/>
        <v>1852</v>
      </c>
      <c r="AN5" s="212">
        <f t="shared" si="7"/>
        <v>1852</v>
      </c>
      <c r="AO5" s="213">
        <f t="shared" si="8"/>
        <v>1</v>
      </c>
    </row>
    <row r="6" spans="1:41" x14ac:dyDescent="0.2">
      <c r="A6" s="103">
        <v>107</v>
      </c>
      <c r="B6" s="104">
        <v>0.375</v>
      </c>
      <c r="C6" s="105">
        <v>2013</v>
      </c>
      <c r="D6" s="105">
        <v>7</v>
      </c>
      <c r="E6" s="105">
        <v>4</v>
      </c>
      <c r="F6" s="106">
        <v>184057</v>
      </c>
      <c r="G6" s="105">
        <v>0</v>
      </c>
      <c r="H6" s="106">
        <v>173134</v>
      </c>
      <c r="I6" s="105">
        <v>0</v>
      </c>
      <c r="J6" s="105">
        <v>0</v>
      </c>
      <c r="K6" s="105">
        <v>0</v>
      </c>
      <c r="L6" s="107">
        <v>88.926500000000004</v>
      </c>
      <c r="M6" s="106">
        <v>24.8</v>
      </c>
      <c r="N6" s="108">
        <v>0</v>
      </c>
      <c r="O6" s="109">
        <v>2106</v>
      </c>
      <c r="P6" s="94">
        <f t="shared" si="0"/>
        <v>2106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2106</v>
      </c>
      <c r="W6" s="113">
        <f t="shared" si="10"/>
        <v>74372.695019999999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184057</v>
      </c>
      <c r="AF6" s="103"/>
      <c r="AG6" s="207"/>
      <c r="AH6" s="208"/>
      <c r="AI6" s="209">
        <f t="shared" si="4"/>
        <v>184057</v>
      </c>
      <c r="AJ6" s="210">
        <f t="shared" si="5"/>
        <v>184057</v>
      </c>
      <c r="AL6" s="203">
        <f t="shared" si="6"/>
        <v>0</v>
      </c>
      <c r="AM6" s="211">
        <f t="shared" si="6"/>
        <v>2106</v>
      </c>
      <c r="AN6" s="212">
        <f t="shared" si="7"/>
        <v>2106</v>
      </c>
      <c r="AO6" s="213">
        <f t="shared" si="8"/>
        <v>1</v>
      </c>
    </row>
    <row r="7" spans="1:41" x14ac:dyDescent="0.2">
      <c r="A7" s="103">
        <v>107</v>
      </c>
      <c r="B7" s="104">
        <v>0.375</v>
      </c>
      <c r="C7" s="105">
        <v>2013</v>
      </c>
      <c r="D7" s="105">
        <v>7</v>
      </c>
      <c r="E7" s="105">
        <v>5</v>
      </c>
      <c r="F7" s="106">
        <v>186163</v>
      </c>
      <c r="G7" s="105">
        <v>0</v>
      </c>
      <c r="H7" s="106">
        <v>173436</v>
      </c>
      <c r="I7" s="105">
        <v>0</v>
      </c>
      <c r="J7" s="105">
        <v>0</v>
      </c>
      <c r="K7" s="105">
        <v>0</v>
      </c>
      <c r="L7" s="107">
        <v>88.855699999999999</v>
      </c>
      <c r="M7" s="106">
        <v>25</v>
      </c>
      <c r="N7" s="108">
        <v>0</v>
      </c>
      <c r="O7" s="109">
        <v>2257</v>
      </c>
      <c r="P7" s="94">
        <f t="shared" si="0"/>
        <v>2257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2257</v>
      </c>
      <c r="W7" s="113">
        <f t="shared" si="10"/>
        <v>79705.210189999998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186163</v>
      </c>
      <c r="AF7" s="103"/>
      <c r="AG7" s="207"/>
      <c r="AH7" s="208"/>
      <c r="AI7" s="209">
        <f t="shared" si="4"/>
        <v>186163</v>
      </c>
      <c r="AJ7" s="210">
        <f t="shared" si="5"/>
        <v>186163</v>
      </c>
      <c r="AL7" s="203">
        <f t="shared" si="6"/>
        <v>0</v>
      </c>
      <c r="AM7" s="211">
        <f t="shared" si="6"/>
        <v>2257</v>
      </c>
      <c r="AN7" s="212">
        <f t="shared" si="7"/>
        <v>2257</v>
      </c>
      <c r="AO7" s="213">
        <f t="shared" si="8"/>
        <v>1</v>
      </c>
    </row>
    <row r="8" spans="1:41" x14ac:dyDescent="0.2">
      <c r="A8" s="103">
        <v>107</v>
      </c>
      <c r="B8" s="104">
        <v>0.375</v>
      </c>
      <c r="C8" s="105">
        <v>2013</v>
      </c>
      <c r="D8" s="105">
        <v>7</v>
      </c>
      <c r="E8" s="105">
        <v>6</v>
      </c>
      <c r="F8" s="106">
        <v>188420</v>
      </c>
      <c r="G8" s="105">
        <v>0</v>
      </c>
      <c r="H8" s="106">
        <v>173758</v>
      </c>
      <c r="I8" s="105">
        <v>0</v>
      </c>
      <c r="J8" s="105">
        <v>0</v>
      </c>
      <c r="K8" s="105">
        <v>0</v>
      </c>
      <c r="L8" s="107">
        <v>89.272400000000005</v>
      </c>
      <c r="M8" s="106">
        <v>24.9</v>
      </c>
      <c r="N8" s="108">
        <v>0</v>
      </c>
      <c r="O8" s="109">
        <v>306</v>
      </c>
      <c r="P8" s="94">
        <f t="shared" si="0"/>
        <v>306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306</v>
      </c>
      <c r="W8" s="113">
        <f t="shared" si="10"/>
        <v>10806.28902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188420</v>
      </c>
      <c r="AF8" s="103"/>
      <c r="AG8" s="207"/>
      <c r="AH8" s="208"/>
      <c r="AI8" s="209">
        <f t="shared" si="4"/>
        <v>188420</v>
      </c>
      <c r="AJ8" s="210">
        <f t="shared" si="5"/>
        <v>188420</v>
      </c>
      <c r="AL8" s="203">
        <f t="shared" si="6"/>
        <v>0</v>
      </c>
      <c r="AM8" s="211">
        <f t="shared" si="6"/>
        <v>306</v>
      </c>
      <c r="AN8" s="212">
        <f t="shared" si="7"/>
        <v>306</v>
      </c>
      <c r="AO8" s="213">
        <f t="shared" si="8"/>
        <v>1</v>
      </c>
    </row>
    <row r="9" spans="1:41" x14ac:dyDescent="0.2">
      <c r="A9" s="103">
        <v>107</v>
      </c>
      <c r="B9" s="104">
        <v>0.375</v>
      </c>
      <c r="C9" s="105">
        <v>2013</v>
      </c>
      <c r="D9" s="105">
        <v>7</v>
      </c>
      <c r="E9" s="105">
        <v>7</v>
      </c>
      <c r="F9" s="106">
        <v>188726</v>
      </c>
      <c r="G9" s="105">
        <v>0</v>
      </c>
      <c r="H9" s="106">
        <v>173801</v>
      </c>
      <c r="I9" s="105">
        <v>0</v>
      </c>
      <c r="J9" s="105">
        <v>0</v>
      </c>
      <c r="K9" s="105">
        <v>0</v>
      </c>
      <c r="L9" s="107">
        <v>90.981800000000007</v>
      </c>
      <c r="M9" s="106">
        <v>19.8</v>
      </c>
      <c r="N9" s="108">
        <v>0</v>
      </c>
      <c r="O9" s="109">
        <v>269</v>
      </c>
      <c r="P9" s="94">
        <f t="shared" si="0"/>
        <v>269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269</v>
      </c>
      <c r="W9" s="113">
        <f t="shared" si="10"/>
        <v>9499.6462300000003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188726</v>
      </c>
      <c r="AF9" s="103"/>
      <c r="AG9" s="207"/>
      <c r="AH9" s="208"/>
      <c r="AI9" s="209">
        <f t="shared" si="4"/>
        <v>188726</v>
      </c>
      <c r="AJ9" s="210">
        <f t="shared" si="5"/>
        <v>188726</v>
      </c>
      <c r="AL9" s="203">
        <f t="shared" si="6"/>
        <v>0</v>
      </c>
      <c r="AM9" s="211">
        <f t="shared" si="6"/>
        <v>269</v>
      </c>
      <c r="AN9" s="212">
        <f t="shared" si="7"/>
        <v>269</v>
      </c>
      <c r="AO9" s="213">
        <f t="shared" si="8"/>
        <v>1</v>
      </c>
    </row>
    <row r="10" spans="1:41" x14ac:dyDescent="0.2">
      <c r="A10" s="103">
        <v>107</v>
      </c>
      <c r="B10" s="104">
        <v>0.375</v>
      </c>
      <c r="C10" s="105">
        <v>2013</v>
      </c>
      <c r="D10" s="105">
        <v>7</v>
      </c>
      <c r="E10" s="105">
        <v>8</v>
      </c>
      <c r="F10" s="106">
        <v>188995</v>
      </c>
      <c r="G10" s="105">
        <v>0</v>
      </c>
      <c r="H10" s="106">
        <v>173839</v>
      </c>
      <c r="I10" s="105">
        <v>0</v>
      </c>
      <c r="J10" s="105">
        <v>0</v>
      </c>
      <c r="K10" s="105">
        <v>0</v>
      </c>
      <c r="L10" s="107">
        <v>90.652299999999997</v>
      </c>
      <c r="M10" s="106">
        <v>18.3</v>
      </c>
      <c r="N10" s="108">
        <v>0</v>
      </c>
      <c r="O10" s="109">
        <v>2154</v>
      </c>
      <c r="P10" s="94">
        <f t="shared" si="0"/>
        <v>2154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2154</v>
      </c>
      <c r="W10" s="113">
        <f t="shared" si="10"/>
        <v>76067.799180000002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188995</v>
      </c>
      <c r="AF10" s="103"/>
      <c r="AG10" s="207"/>
      <c r="AH10" s="208"/>
      <c r="AI10" s="209">
        <f t="shared" si="4"/>
        <v>188995</v>
      </c>
      <c r="AJ10" s="210">
        <f t="shared" si="5"/>
        <v>188995</v>
      </c>
      <c r="AL10" s="203">
        <f t="shared" si="6"/>
        <v>0</v>
      </c>
      <c r="AM10" s="211">
        <f t="shared" si="6"/>
        <v>2154</v>
      </c>
      <c r="AN10" s="212">
        <f t="shared" si="7"/>
        <v>2154</v>
      </c>
      <c r="AO10" s="213">
        <f t="shared" si="8"/>
        <v>1</v>
      </c>
    </row>
    <row r="11" spans="1:41" x14ac:dyDescent="0.2">
      <c r="A11" s="103">
        <v>107</v>
      </c>
      <c r="B11" s="104">
        <v>0.375</v>
      </c>
      <c r="C11" s="105">
        <v>2013</v>
      </c>
      <c r="D11" s="105">
        <v>7</v>
      </c>
      <c r="E11" s="105">
        <v>9</v>
      </c>
      <c r="F11" s="106">
        <v>191149</v>
      </c>
      <c r="G11" s="105">
        <v>0</v>
      </c>
      <c r="H11" s="106">
        <v>174148</v>
      </c>
      <c r="I11" s="105">
        <v>0</v>
      </c>
      <c r="J11" s="105">
        <v>0</v>
      </c>
      <c r="K11" s="105">
        <v>0</v>
      </c>
      <c r="L11" s="107">
        <v>88.678299999999993</v>
      </c>
      <c r="M11" s="106">
        <v>24.6</v>
      </c>
      <c r="N11" s="108">
        <v>0</v>
      </c>
      <c r="O11" s="109">
        <v>2544</v>
      </c>
      <c r="P11" s="94">
        <f t="shared" si="0"/>
        <v>2544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2544</v>
      </c>
      <c r="W11" s="116">
        <f t="shared" si="10"/>
        <v>89840.520479999992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191149</v>
      </c>
      <c r="AF11" s="103"/>
      <c r="AG11" s="207"/>
      <c r="AH11" s="208"/>
      <c r="AI11" s="209">
        <f t="shared" si="4"/>
        <v>191149</v>
      </c>
      <c r="AJ11" s="210">
        <f t="shared" si="5"/>
        <v>191149</v>
      </c>
      <c r="AL11" s="203">
        <f t="shared" si="6"/>
        <v>0</v>
      </c>
      <c r="AM11" s="211">
        <f t="shared" si="6"/>
        <v>2544</v>
      </c>
      <c r="AN11" s="212">
        <f t="shared" si="7"/>
        <v>2544</v>
      </c>
      <c r="AO11" s="213">
        <f t="shared" si="8"/>
        <v>1</v>
      </c>
    </row>
    <row r="12" spans="1:41" x14ac:dyDescent="0.2">
      <c r="A12" s="103">
        <v>107</v>
      </c>
      <c r="B12" s="104">
        <v>0.375</v>
      </c>
      <c r="C12" s="105">
        <v>2013</v>
      </c>
      <c r="D12" s="105">
        <v>7</v>
      </c>
      <c r="E12" s="105">
        <v>10</v>
      </c>
      <c r="F12" s="106">
        <v>193693</v>
      </c>
      <c r="G12" s="105">
        <v>0</v>
      </c>
      <c r="H12" s="106">
        <v>174514</v>
      </c>
      <c r="I12" s="105">
        <v>0</v>
      </c>
      <c r="J12" s="105">
        <v>0</v>
      </c>
      <c r="K12" s="105">
        <v>0</v>
      </c>
      <c r="L12" s="107">
        <v>88.464399999999998</v>
      </c>
      <c r="M12" s="106">
        <v>25</v>
      </c>
      <c r="N12" s="108">
        <v>0</v>
      </c>
      <c r="O12" s="109">
        <v>2071</v>
      </c>
      <c r="P12" s="94">
        <f t="shared" si="0"/>
        <v>2071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2071</v>
      </c>
      <c r="W12" s="116">
        <f t="shared" si="10"/>
        <v>73136.681570000001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193693</v>
      </c>
      <c r="AF12" s="103"/>
      <c r="AG12" s="207"/>
      <c r="AH12" s="208"/>
      <c r="AI12" s="209">
        <f t="shared" si="4"/>
        <v>193693</v>
      </c>
      <c r="AJ12" s="210">
        <f t="shared" si="5"/>
        <v>193693</v>
      </c>
      <c r="AL12" s="203">
        <f t="shared" si="6"/>
        <v>0</v>
      </c>
      <c r="AM12" s="211">
        <f t="shared" si="6"/>
        <v>2071</v>
      </c>
      <c r="AN12" s="212">
        <f t="shared" si="7"/>
        <v>2071</v>
      </c>
      <c r="AO12" s="213">
        <f t="shared" si="8"/>
        <v>1</v>
      </c>
    </row>
    <row r="13" spans="1:41" x14ac:dyDescent="0.2">
      <c r="A13" s="103">
        <v>107</v>
      </c>
      <c r="B13" s="104">
        <v>0.375</v>
      </c>
      <c r="C13" s="105">
        <v>2013</v>
      </c>
      <c r="D13" s="105">
        <v>7</v>
      </c>
      <c r="E13" s="105">
        <v>11</v>
      </c>
      <c r="F13" s="106">
        <v>195764</v>
      </c>
      <c r="G13" s="105">
        <v>0</v>
      </c>
      <c r="H13" s="106">
        <v>174810</v>
      </c>
      <c r="I13" s="105">
        <v>0</v>
      </c>
      <c r="J13" s="105">
        <v>0</v>
      </c>
      <c r="K13" s="105">
        <v>0</v>
      </c>
      <c r="L13" s="107">
        <v>88.926299999999998</v>
      </c>
      <c r="M13" s="106">
        <v>24.5</v>
      </c>
      <c r="N13" s="108">
        <v>0</v>
      </c>
      <c r="O13" s="109">
        <v>2320</v>
      </c>
      <c r="P13" s="94">
        <f t="shared" si="0"/>
        <v>2320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2320</v>
      </c>
      <c r="W13" s="116">
        <f t="shared" si="10"/>
        <v>81930.034400000004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195764</v>
      </c>
      <c r="AF13" s="103"/>
      <c r="AG13" s="207"/>
      <c r="AH13" s="208"/>
      <c r="AI13" s="209">
        <f t="shared" si="4"/>
        <v>195764</v>
      </c>
      <c r="AJ13" s="210">
        <f t="shared" si="5"/>
        <v>195764</v>
      </c>
      <c r="AL13" s="203">
        <f t="shared" si="6"/>
        <v>0</v>
      </c>
      <c r="AM13" s="211">
        <f t="shared" si="6"/>
        <v>2320</v>
      </c>
      <c r="AN13" s="212">
        <f t="shared" si="7"/>
        <v>2320</v>
      </c>
      <c r="AO13" s="213">
        <f t="shared" si="8"/>
        <v>1</v>
      </c>
    </row>
    <row r="14" spans="1:41" x14ac:dyDescent="0.2">
      <c r="A14" s="103">
        <v>107</v>
      </c>
      <c r="B14" s="104">
        <v>0.375</v>
      </c>
      <c r="C14" s="105">
        <v>2013</v>
      </c>
      <c r="D14" s="105">
        <v>7</v>
      </c>
      <c r="E14" s="105">
        <v>12</v>
      </c>
      <c r="F14" s="106">
        <v>198084</v>
      </c>
      <c r="G14" s="105">
        <v>0</v>
      </c>
      <c r="H14" s="106">
        <v>175141</v>
      </c>
      <c r="I14" s="105">
        <v>0</v>
      </c>
      <c r="J14" s="105">
        <v>0</v>
      </c>
      <c r="K14" s="105">
        <v>0</v>
      </c>
      <c r="L14" s="107">
        <v>88.910200000000003</v>
      </c>
      <c r="M14" s="106">
        <v>24.6</v>
      </c>
      <c r="N14" s="108">
        <v>0</v>
      </c>
      <c r="O14" s="109">
        <v>2175</v>
      </c>
      <c r="P14" s="94">
        <f t="shared" si="0"/>
        <v>2175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2175</v>
      </c>
      <c r="W14" s="116">
        <f t="shared" si="10"/>
        <v>76809.407250000004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198084</v>
      </c>
      <c r="AF14" s="103"/>
      <c r="AG14" s="207"/>
      <c r="AH14" s="208"/>
      <c r="AI14" s="209">
        <f t="shared" si="4"/>
        <v>198084</v>
      </c>
      <c r="AJ14" s="210">
        <f t="shared" si="5"/>
        <v>198084</v>
      </c>
      <c r="AL14" s="203">
        <f t="shared" si="6"/>
        <v>200268</v>
      </c>
      <c r="AM14" s="211">
        <f t="shared" si="6"/>
        <v>2175</v>
      </c>
      <c r="AN14" s="212">
        <f t="shared" si="7"/>
        <v>-198093</v>
      </c>
      <c r="AO14" s="213">
        <f t="shared" si="8"/>
        <v>-91.077241379310351</v>
      </c>
    </row>
    <row r="15" spans="1:41" x14ac:dyDescent="0.2">
      <c r="A15" s="103">
        <v>107</v>
      </c>
      <c r="B15" s="104">
        <v>0.375</v>
      </c>
      <c r="C15" s="105">
        <v>2013</v>
      </c>
      <c r="D15" s="105">
        <v>7</v>
      </c>
      <c r="E15" s="105">
        <v>13</v>
      </c>
      <c r="F15" s="106">
        <v>200259</v>
      </c>
      <c r="G15" s="105">
        <v>0</v>
      </c>
      <c r="H15" s="106">
        <v>175451</v>
      </c>
      <c r="I15" s="105">
        <v>0</v>
      </c>
      <c r="J15" s="105">
        <v>0</v>
      </c>
      <c r="K15" s="105">
        <v>0</v>
      </c>
      <c r="L15" s="107">
        <v>89.384799999999998</v>
      </c>
      <c r="M15" s="106">
        <v>24.6</v>
      </c>
      <c r="N15" s="108">
        <v>0</v>
      </c>
      <c r="O15" s="109">
        <v>399</v>
      </c>
      <c r="P15" s="94">
        <f t="shared" si="0"/>
        <v>399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399</v>
      </c>
      <c r="W15" s="116">
        <f t="shared" si="10"/>
        <v>14090.553330000001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200259</v>
      </c>
      <c r="AF15" s="103">
        <v>107</v>
      </c>
      <c r="AG15" s="207">
        <v>13</v>
      </c>
      <c r="AH15" s="208">
        <v>200268</v>
      </c>
      <c r="AI15" s="209">
        <f t="shared" si="4"/>
        <v>200259</v>
      </c>
      <c r="AJ15" s="210">
        <f t="shared" si="5"/>
        <v>-9</v>
      </c>
      <c r="AL15" s="203">
        <f t="shared" si="6"/>
        <v>-200268</v>
      </c>
      <c r="AM15" s="211">
        <f t="shared" si="6"/>
        <v>399</v>
      </c>
      <c r="AN15" s="212">
        <f t="shared" si="7"/>
        <v>200667</v>
      </c>
      <c r="AO15" s="213">
        <f t="shared" si="8"/>
        <v>502.9248120300752</v>
      </c>
    </row>
    <row r="16" spans="1:41" x14ac:dyDescent="0.2">
      <c r="A16" s="103">
        <v>107</v>
      </c>
      <c r="B16" s="104">
        <v>0.375</v>
      </c>
      <c r="C16" s="105">
        <v>2013</v>
      </c>
      <c r="D16" s="105">
        <v>7</v>
      </c>
      <c r="E16" s="105">
        <v>14</v>
      </c>
      <c r="F16" s="106">
        <v>200658</v>
      </c>
      <c r="G16" s="105">
        <v>0</v>
      </c>
      <c r="H16" s="106">
        <v>175507</v>
      </c>
      <c r="I16" s="105">
        <v>0</v>
      </c>
      <c r="J16" s="105">
        <v>0</v>
      </c>
      <c r="K16" s="105">
        <v>0</v>
      </c>
      <c r="L16" s="107">
        <v>90.914400000000001</v>
      </c>
      <c r="M16" s="106">
        <v>18.7</v>
      </c>
      <c r="N16" s="108">
        <v>0</v>
      </c>
      <c r="O16" s="109">
        <v>331</v>
      </c>
      <c r="P16" s="94">
        <f t="shared" si="0"/>
        <v>331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331</v>
      </c>
      <c r="W16" s="116">
        <f t="shared" si="10"/>
        <v>11689.155769999999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200658</v>
      </c>
      <c r="AF16" s="103"/>
      <c r="AG16" s="207"/>
      <c r="AH16" s="208"/>
      <c r="AI16" s="209">
        <f t="shared" si="4"/>
        <v>200658</v>
      </c>
      <c r="AJ16" s="210">
        <f t="shared" si="5"/>
        <v>200658</v>
      </c>
      <c r="AL16" s="203">
        <f t="shared" si="6"/>
        <v>0</v>
      </c>
      <c r="AM16" s="211">
        <f t="shared" si="6"/>
        <v>331</v>
      </c>
      <c r="AN16" s="212">
        <f t="shared" si="7"/>
        <v>331</v>
      </c>
      <c r="AO16" s="213">
        <f t="shared" si="8"/>
        <v>1</v>
      </c>
    </row>
    <row r="17" spans="1:41" x14ac:dyDescent="0.2">
      <c r="A17" s="103">
        <v>107</v>
      </c>
      <c r="B17" s="104">
        <v>0.375</v>
      </c>
      <c r="C17" s="105">
        <v>2013</v>
      </c>
      <c r="D17" s="105">
        <v>7</v>
      </c>
      <c r="E17" s="105">
        <v>15</v>
      </c>
      <c r="F17" s="106">
        <v>200989</v>
      </c>
      <c r="G17" s="105">
        <v>0</v>
      </c>
      <c r="H17" s="106">
        <v>175554</v>
      </c>
      <c r="I17" s="105">
        <v>0</v>
      </c>
      <c r="J17" s="105">
        <v>0</v>
      </c>
      <c r="K17" s="105">
        <v>0</v>
      </c>
      <c r="L17" s="107">
        <v>90.435699999999997</v>
      </c>
      <c r="M17" s="106">
        <v>19.100000000000001</v>
      </c>
      <c r="N17" s="108">
        <v>0</v>
      </c>
      <c r="O17" s="109">
        <v>1966</v>
      </c>
      <c r="P17" s="94">
        <f t="shared" si="0"/>
        <v>1966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1966</v>
      </c>
      <c r="W17" s="116">
        <f t="shared" si="10"/>
        <v>69428.641220000005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200989</v>
      </c>
      <c r="AF17" s="103"/>
      <c r="AG17" s="207"/>
      <c r="AH17" s="208"/>
      <c r="AI17" s="209">
        <f t="shared" si="4"/>
        <v>200989</v>
      </c>
      <c r="AJ17" s="210">
        <f t="shared" si="5"/>
        <v>200989</v>
      </c>
      <c r="AL17" s="203">
        <f t="shared" si="6"/>
        <v>202968</v>
      </c>
      <c r="AM17" s="211">
        <f t="shared" si="6"/>
        <v>1966</v>
      </c>
      <c r="AN17" s="212">
        <f t="shared" si="7"/>
        <v>-201002</v>
      </c>
      <c r="AO17" s="213">
        <f t="shared" si="8"/>
        <v>-102.23906408952188</v>
      </c>
    </row>
    <row r="18" spans="1:41" x14ac:dyDescent="0.2">
      <c r="A18" s="103">
        <v>107</v>
      </c>
      <c r="B18" s="104">
        <v>0.375</v>
      </c>
      <c r="C18" s="105">
        <v>2013</v>
      </c>
      <c r="D18" s="105">
        <v>7</v>
      </c>
      <c r="E18" s="105">
        <v>16</v>
      </c>
      <c r="F18" s="106">
        <v>202955</v>
      </c>
      <c r="G18" s="105">
        <v>0</v>
      </c>
      <c r="H18" s="106">
        <v>175836</v>
      </c>
      <c r="I18" s="105">
        <v>0</v>
      </c>
      <c r="J18" s="105">
        <v>0</v>
      </c>
      <c r="K18" s="105">
        <v>0</v>
      </c>
      <c r="L18" s="107">
        <v>88.824200000000005</v>
      </c>
      <c r="M18" s="106">
        <v>23.9</v>
      </c>
      <c r="N18" s="108">
        <v>0</v>
      </c>
      <c r="O18" s="109">
        <v>2332</v>
      </c>
      <c r="P18" s="94">
        <f t="shared" si="0"/>
        <v>2332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2332</v>
      </c>
      <c r="W18" s="116">
        <f t="shared" si="10"/>
        <v>82353.810440000001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202955</v>
      </c>
      <c r="AF18" s="103">
        <v>107</v>
      </c>
      <c r="AG18" s="207">
        <v>16</v>
      </c>
      <c r="AH18" s="208">
        <v>202968</v>
      </c>
      <c r="AI18" s="209">
        <f t="shared" si="4"/>
        <v>202955</v>
      </c>
      <c r="AJ18" s="210">
        <f t="shared" si="5"/>
        <v>-13</v>
      </c>
      <c r="AL18" s="203">
        <f t="shared" si="6"/>
        <v>-202968</v>
      </c>
      <c r="AM18" s="211">
        <f t="shared" si="6"/>
        <v>2332</v>
      </c>
      <c r="AN18" s="212">
        <f t="shared" si="7"/>
        <v>205300</v>
      </c>
      <c r="AO18" s="213">
        <f t="shared" si="8"/>
        <v>88.036020583190393</v>
      </c>
    </row>
    <row r="19" spans="1:41" x14ac:dyDescent="0.2">
      <c r="A19" s="103">
        <v>107</v>
      </c>
      <c r="B19" s="104">
        <v>0.375</v>
      </c>
      <c r="C19" s="105">
        <v>2013</v>
      </c>
      <c r="D19" s="105">
        <v>7</v>
      </c>
      <c r="E19" s="105">
        <v>17</v>
      </c>
      <c r="F19" s="106">
        <v>205287</v>
      </c>
      <c r="G19" s="105">
        <v>0</v>
      </c>
      <c r="H19" s="106">
        <v>176188</v>
      </c>
      <c r="I19" s="105">
        <v>0</v>
      </c>
      <c r="J19" s="105">
        <v>0</v>
      </c>
      <c r="K19" s="105">
        <v>0</v>
      </c>
      <c r="L19" s="107">
        <v>83.824299999999994</v>
      </c>
      <c r="M19" s="106">
        <v>24.9</v>
      </c>
      <c r="N19" s="108">
        <v>0</v>
      </c>
      <c r="O19" s="109">
        <v>2094</v>
      </c>
      <c r="P19" s="94">
        <f t="shared" si="0"/>
        <v>2094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2094</v>
      </c>
      <c r="W19" s="116">
        <f t="shared" si="10"/>
        <v>73948.918980000002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205287</v>
      </c>
      <c r="AF19" s="103"/>
      <c r="AG19" s="207"/>
      <c r="AH19" s="208"/>
      <c r="AI19" s="209">
        <f t="shared" si="4"/>
        <v>205287</v>
      </c>
      <c r="AJ19" s="210">
        <f t="shared" si="5"/>
        <v>205287</v>
      </c>
      <c r="AL19" s="203">
        <f t="shared" si="6"/>
        <v>0</v>
      </c>
      <c r="AM19" s="211">
        <f t="shared" si="6"/>
        <v>2094</v>
      </c>
      <c r="AN19" s="212">
        <f t="shared" si="7"/>
        <v>2094</v>
      </c>
      <c r="AO19" s="213">
        <f t="shared" si="8"/>
        <v>1</v>
      </c>
    </row>
    <row r="20" spans="1:41" x14ac:dyDescent="0.2">
      <c r="A20" s="103">
        <v>107</v>
      </c>
      <c r="B20" s="104">
        <v>0.375</v>
      </c>
      <c r="C20" s="105">
        <v>2013</v>
      </c>
      <c r="D20" s="105">
        <v>7</v>
      </c>
      <c r="E20" s="105">
        <v>18</v>
      </c>
      <c r="F20" s="106">
        <v>207381</v>
      </c>
      <c r="G20" s="105">
        <v>0</v>
      </c>
      <c r="H20" s="106">
        <v>176504</v>
      </c>
      <c r="I20" s="105">
        <v>0</v>
      </c>
      <c r="J20" s="105">
        <v>0</v>
      </c>
      <c r="K20" s="105">
        <v>0</v>
      </c>
      <c r="L20" s="107">
        <v>83.463800000000006</v>
      </c>
      <c r="M20" s="106">
        <v>24.4</v>
      </c>
      <c r="N20" s="108">
        <v>0</v>
      </c>
      <c r="O20" s="109">
        <v>2176</v>
      </c>
      <c r="P20" s="94">
        <f t="shared" si="0"/>
        <v>2176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2176</v>
      </c>
      <c r="W20" s="116">
        <f t="shared" si="10"/>
        <v>76844.721919999996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207381</v>
      </c>
      <c r="AF20" s="103"/>
      <c r="AG20" s="207"/>
      <c r="AH20" s="208"/>
      <c r="AI20" s="209">
        <f t="shared" si="4"/>
        <v>207381</v>
      </c>
      <c r="AJ20" s="210">
        <f t="shared" si="5"/>
        <v>207381</v>
      </c>
      <c r="AL20" s="203">
        <f t="shared" si="6"/>
        <v>0</v>
      </c>
      <c r="AM20" s="211">
        <f t="shared" si="6"/>
        <v>2176</v>
      </c>
      <c r="AN20" s="212">
        <f t="shared" si="7"/>
        <v>2176</v>
      </c>
      <c r="AO20" s="213">
        <f t="shared" si="8"/>
        <v>1</v>
      </c>
    </row>
    <row r="21" spans="1:41" x14ac:dyDescent="0.2">
      <c r="A21" s="103">
        <v>107</v>
      </c>
      <c r="B21" s="104">
        <v>0.375</v>
      </c>
      <c r="C21" s="105">
        <v>2013</v>
      </c>
      <c r="D21" s="105">
        <v>7</v>
      </c>
      <c r="E21" s="105">
        <v>19</v>
      </c>
      <c r="F21" s="106">
        <v>209557</v>
      </c>
      <c r="G21" s="105">
        <v>0</v>
      </c>
      <c r="H21" s="106">
        <v>176834</v>
      </c>
      <c r="I21" s="105">
        <v>0</v>
      </c>
      <c r="J21" s="105">
        <v>0</v>
      </c>
      <c r="K21" s="105">
        <v>0</v>
      </c>
      <c r="L21" s="107">
        <v>83.467100000000002</v>
      </c>
      <c r="M21" s="106">
        <v>24.7</v>
      </c>
      <c r="N21" s="108">
        <v>0</v>
      </c>
      <c r="O21" s="109">
        <v>2550</v>
      </c>
      <c r="P21" s="94">
        <f t="shared" si="0"/>
        <v>2550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2550</v>
      </c>
      <c r="W21" s="116">
        <f t="shared" si="10"/>
        <v>90052.408500000005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209557</v>
      </c>
      <c r="AF21" s="103"/>
      <c r="AG21" s="207"/>
      <c r="AH21" s="208"/>
      <c r="AI21" s="209">
        <f t="shared" si="4"/>
        <v>209557</v>
      </c>
      <c r="AJ21" s="210">
        <f t="shared" si="5"/>
        <v>209557</v>
      </c>
      <c r="AL21" s="203">
        <f t="shared" si="6"/>
        <v>0</v>
      </c>
      <c r="AM21" s="211">
        <f t="shared" si="6"/>
        <v>2550</v>
      </c>
      <c r="AN21" s="212">
        <f t="shared" si="7"/>
        <v>2550</v>
      </c>
      <c r="AO21" s="213">
        <f t="shared" si="8"/>
        <v>1</v>
      </c>
    </row>
    <row r="22" spans="1:41" x14ac:dyDescent="0.2">
      <c r="A22" s="103">
        <v>107</v>
      </c>
      <c r="B22" s="104">
        <v>0.375</v>
      </c>
      <c r="C22" s="105">
        <v>2013</v>
      </c>
      <c r="D22" s="105">
        <v>7</v>
      </c>
      <c r="E22" s="105">
        <v>20</v>
      </c>
      <c r="F22" s="106">
        <v>212107</v>
      </c>
      <c r="G22" s="105">
        <v>0</v>
      </c>
      <c r="H22" s="106">
        <v>177220</v>
      </c>
      <c r="I22" s="105">
        <v>0</v>
      </c>
      <c r="J22" s="105">
        <v>0</v>
      </c>
      <c r="K22" s="105">
        <v>0</v>
      </c>
      <c r="L22" s="107">
        <v>83.557000000000002</v>
      </c>
      <c r="M22" s="106">
        <v>25.1</v>
      </c>
      <c r="N22" s="108">
        <v>0</v>
      </c>
      <c r="O22" s="109">
        <v>668</v>
      </c>
      <c r="P22" s="94">
        <f t="shared" si="0"/>
        <v>668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668</v>
      </c>
      <c r="W22" s="116">
        <f t="shared" si="10"/>
        <v>23590.199560000001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212107</v>
      </c>
      <c r="AF22" s="103"/>
      <c r="AG22" s="207"/>
      <c r="AH22" s="208"/>
      <c r="AI22" s="209">
        <f t="shared" si="4"/>
        <v>212107</v>
      </c>
      <c r="AJ22" s="210">
        <f t="shared" si="5"/>
        <v>212107</v>
      </c>
      <c r="AL22" s="203">
        <f t="shared" si="6"/>
        <v>0</v>
      </c>
      <c r="AM22" s="211">
        <f t="shared" si="6"/>
        <v>668</v>
      </c>
      <c r="AN22" s="212">
        <f t="shared" si="7"/>
        <v>668</v>
      </c>
      <c r="AO22" s="213">
        <f t="shared" si="8"/>
        <v>1</v>
      </c>
    </row>
    <row r="23" spans="1:41" x14ac:dyDescent="0.2">
      <c r="A23" s="103">
        <v>107</v>
      </c>
      <c r="B23" s="104">
        <v>0.375</v>
      </c>
      <c r="C23" s="105">
        <v>2013</v>
      </c>
      <c r="D23" s="105">
        <v>7</v>
      </c>
      <c r="E23" s="105">
        <v>21</v>
      </c>
      <c r="F23" s="106">
        <v>212775</v>
      </c>
      <c r="G23" s="105">
        <v>0</v>
      </c>
      <c r="H23" s="106">
        <v>177320</v>
      </c>
      <c r="I23" s="105">
        <v>0</v>
      </c>
      <c r="J23" s="105">
        <v>0</v>
      </c>
      <c r="K23" s="105">
        <v>0</v>
      </c>
      <c r="L23" s="107">
        <v>85.465599999999995</v>
      </c>
      <c r="M23" s="106">
        <v>20.7</v>
      </c>
      <c r="N23" s="108">
        <v>0</v>
      </c>
      <c r="O23" s="109">
        <v>411</v>
      </c>
      <c r="P23" s="94">
        <f t="shared" si="0"/>
        <v>411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411</v>
      </c>
      <c r="W23" s="116">
        <f t="shared" si="10"/>
        <v>14514.329369999999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212775</v>
      </c>
      <c r="AF23" s="103"/>
      <c r="AG23" s="207"/>
      <c r="AH23" s="208"/>
      <c r="AI23" s="209">
        <f t="shared" si="4"/>
        <v>212775</v>
      </c>
      <c r="AJ23" s="210">
        <f t="shared" si="5"/>
        <v>212775</v>
      </c>
      <c r="AL23" s="203">
        <f t="shared" si="6"/>
        <v>0</v>
      </c>
      <c r="AM23" s="211">
        <f t="shared" si="6"/>
        <v>411</v>
      </c>
      <c r="AN23" s="212">
        <f t="shared" si="7"/>
        <v>411</v>
      </c>
      <c r="AO23" s="213">
        <f t="shared" si="8"/>
        <v>1</v>
      </c>
    </row>
    <row r="24" spans="1:41" x14ac:dyDescent="0.2">
      <c r="A24" s="103">
        <v>107</v>
      </c>
      <c r="B24" s="104">
        <v>0.375</v>
      </c>
      <c r="C24" s="105">
        <v>2013</v>
      </c>
      <c r="D24" s="105">
        <v>7</v>
      </c>
      <c r="E24" s="105">
        <v>22</v>
      </c>
      <c r="F24" s="106">
        <v>213186</v>
      </c>
      <c r="G24" s="105">
        <v>0</v>
      </c>
      <c r="H24" s="106">
        <v>177382</v>
      </c>
      <c r="I24" s="105">
        <v>0</v>
      </c>
      <c r="J24" s="105">
        <v>0</v>
      </c>
      <c r="K24" s="105">
        <v>0</v>
      </c>
      <c r="L24" s="107">
        <v>85.041700000000006</v>
      </c>
      <c r="M24" s="106">
        <v>21.8</v>
      </c>
      <c r="N24" s="108">
        <v>0</v>
      </c>
      <c r="O24" s="109">
        <v>2512</v>
      </c>
      <c r="P24" s="94">
        <f t="shared" si="0"/>
        <v>2512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2512</v>
      </c>
      <c r="W24" s="116">
        <f t="shared" si="10"/>
        <v>88710.45104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213186</v>
      </c>
      <c r="AF24" s="103"/>
      <c r="AG24" s="207"/>
      <c r="AH24" s="208"/>
      <c r="AI24" s="209">
        <f t="shared" si="4"/>
        <v>213186</v>
      </c>
      <c r="AJ24" s="210">
        <f t="shared" si="5"/>
        <v>213186</v>
      </c>
      <c r="AL24" s="203">
        <f t="shared" si="6"/>
        <v>0</v>
      </c>
      <c r="AM24" s="211">
        <f t="shared" si="6"/>
        <v>2512</v>
      </c>
      <c r="AN24" s="212">
        <f t="shared" si="7"/>
        <v>2512</v>
      </c>
      <c r="AO24" s="213">
        <f t="shared" si="8"/>
        <v>1</v>
      </c>
    </row>
    <row r="25" spans="1:41" x14ac:dyDescent="0.2">
      <c r="A25" s="103">
        <v>107</v>
      </c>
      <c r="B25" s="104">
        <v>0.375</v>
      </c>
      <c r="C25" s="105">
        <v>2013</v>
      </c>
      <c r="D25" s="105">
        <v>7</v>
      </c>
      <c r="E25" s="105">
        <v>23</v>
      </c>
      <c r="F25" s="106">
        <v>215698</v>
      </c>
      <c r="G25" s="105">
        <v>0</v>
      </c>
      <c r="H25" s="106">
        <v>177763</v>
      </c>
      <c r="I25" s="105">
        <v>0</v>
      </c>
      <c r="J25" s="105">
        <v>0</v>
      </c>
      <c r="K25" s="105">
        <v>0</v>
      </c>
      <c r="L25" s="107">
        <v>83.510099999999994</v>
      </c>
      <c r="M25" s="106">
        <v>25.1</v>
      </c>
      <c r="N25" s="108">
        <v>0</v>
      </c>
      <c r="O25" s="109">
        <v>0</v>
      </c>
      <c r="P25" s="94">
        <f t="shared" si="0"/>
        <v>-215698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215698</v>
      </c>
      <c r="AF25" s="103"/>
      <c r="AG25" s="207"/>
      <c r="AH25" s="208"/>
      <c r="AI25" s="209">
        <f t="shared" si="4"/>
        <v>215698</v>
      </c>
      <c r="AJ25" s="210">
        <f t="shared" si="5"/>
        <v>215698</v>
      </c>
      <c r="AL25" s="203">
        <f t="shared" si="6"/>
        <v>0</v>
      </c>
      <c r="AM25" s="211">
        <f t="shared" si="6"/>
        <v>-215698</v>
      </c>
      <c r="AN25" s="212">
        <f t="shared" si="7"/>
        <v>-215698</v>
      </c>
      <c r="AO25" s="213">
        <f t="shared" si="8"/>
        <v>1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0</v>
      </c>
      <c r="AM26" s="211">
        <f t="shared" si="6"/>
        <v>0</v>
      </c>
      <c r="AN26" s="212">
        <f t="shared" si="7"/>
        <v>0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/>
      <c r="AG27" s="207"/>
      <c r="AH27" s="208"/>
      <c r="AI27" s="209">
        <f t="shared" si="4"/>
        <v>0</v>
      </c>
      <c r="AJ27" s="210">
        <f t="shared" si="5"/>
        <v>0</v>
      </c>
      <c r="AL27" s="203">
        <f t="shared" si="6"/>
        <v>0</v>
      </c>
      <c r="AM27" s="211">
        <f t="shared" si="6"/>
        <v>0</v>
      </c>
      <c r="AN27" s="212">
        <f t="shared" si="7"/>
        <v>0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90.981800000000007</v>
      </c>
      <c r="M36" s="136">
        <f>MAX(M3:M34)</f>
        <v>25.1</v>
      </c>
      <c r="N36" s="134" t="s">
        <v>12</v>
      </c>
      <c r="O36" s="136">
        <f>SUM(O3:O33)</f>
        <v>37425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37425</v>
      </c>
      <c r="W36" s="140">
        <f>SUM(W3:W33)</f>
        <v>1321651.5247499999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3</v>
      </c>
      <c r="AJ36" s="223">
        <f>SUM(AJ3:AJ33)</f>
        <v>3955151</v>
      </c>
      <c r="AK36" s="224" t="s">
        <v>52</v>
      </c>
      <c r="AL36" s="225"/>
      <c r="AM36" s="225"/>
      <c r="AN36" s="223">
        <f>SUM(AN3:AN33)</f>
        <v>22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87.812100000000001</v>
      </c>
      <c r="M37" s="144">
        <f>AVERAGE(M3:M34)</f>
        <v>23.291304347826088</v>
      </c>
      <c r="N37" s="134" t="s">
        <v>48</v>
      </c>
      <c r="O37" s="145">
        <f>O36*35.31467</f>
        <v>1321651.5247500001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20</v>
      </c>
      <c r="AN37" s="228">
        <f>IFERROR(AN36/SUM(AM3:AM33),"")</f>
        <v>-1.2340623650244288E-4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83.463800000000006</v>
      </c>
      <c r="M38" s="145">
        <f>MIN(M3:M34)</f>
        <v>18.3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96.593310000000002</v>
      </c>
      <c r="M44" s="152">
        <f>M37*(1+$L$43)</f>
        <v>25.620434782608697</v>
      </c>
    </row>
    <row r="45" spans="1:41" x14ac:dyDescent="0.2">
      <c r="K45" s="151" t="s">
        <v>62</v>
      </c>
      <c r="L45" s="152">
        <f>L37*(1-$L$43)</f>
        <v>79.030889999999999</v>
      </c>
      <c r="M45" s="152">
        <f>M37*(1-$L$43)</f>
        <v>20.962173913043479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671" priority="47" stopIfTrue="1" operator="lessThan">
      <formula>$L$45</formula>
    </cfRule>
    <cfRule type="cellIs" dxfId="670" priority="48" stopIfTrue="1" operator="greaterThan">
      <formula>$L$44</formula>
    </cfRule>
  </conditionalFormatting>
  <conditionalFormatting sqref="M3:M34">
    <cfRule type="cellIs" dxfId="669" priority="45" stopIfTrue="1" operator="lessThan">
      <formula>$M$45</formula>
    </cfRule>
    <cfRule type="cellIs" dxfId="668" priority="46" stopIfTrue="1" operator="greaterThan">
      <formula>$M$44</formula>
    </cfRule>
  </conditionalFormatting>
  <conditionalFormatting sqref="O3:O34">
    <cfRule type="cellIs" dxfId="667" priority="44" stopIfTrue="1" operator="lessThan">
      <formula>0</formula>
    </cfRule>
  </conditionalFormatting>
  <conditionalFormatting sqref="O3:O33">
    <cfRule type="cellIs" dxfId="666" priority="43" stopIfTrue="1" operator="lessThan">
      <formula>0</formula>
    </cfRule>
  </conditionalFormatting>
  <conditionalFormatting sqref="O3">
    <cfRule type="cellIs" dxfId="665" priority="42" stopIfTrue="1" operator="notEqual">
      <formula>$P$3</formula>
    </cfRule>
  </conditionalFormatting>
  <conditionalFormatting sqref="O4">
    <cfRule type="cellIs" dxfId="664" priority="41" stopIfTrue="1" operator="notEqual">
      <formula>P$4</formula>
    </cfRule>
  </conditionalFormatting>
  <conditionalFormatting sqref="O5">
    <cfRule type="cellIs" dxfId="663" priority="40" stopIfTrue="1" operator="notEqual">
      <formula>$P$5</formula>
    </cfRule>
  </conditionalFormatting>
  <conditionalFormatting sqref="O6">
    <cfRule type="cellIs" dxfId="662" priority="39" stopIfTrue="1" operator="notEqual">
      <formula>$P$6</formula>
    </cfRule>
  </conditionalFormatting>
  <conditionalFormatting sqref="O7">
    <cfRule type="cellIs" dxfId="661" priority="38" stopIfTrue="1" operator="notEqual">
      <formula>$P$7</formula>
    </cfRule>
  </conditionalFormatting>
  <conditionalFormatting sqref="O8">
    <cfRule type="cellIs" dxfId="660" priority="37" stopIfTrue="1" operator="notEqual">
      <formula>$P$8</formula>
    </cfRule>
  </conditionalFormatting>
  <conditionalFormatting sqref="O9">
    <cfRule type="cellIs" dxfId="659" priority="36" stopIfTrue="1" operator="notEqual">
      <formula>$P$9</formula>
    </cfRule>
  </conditionalFormatting>
  <conditionalFormatting sqref="O10">
    <cfRule type="cellIs" dxfId="658" priority="34" stopIfTrue="1" operator="notEqual">
      <formula>$P$10</formula>
    </cfRule>
    <cfRule type="cellIs" dxfId="657" priority="35" stopIfTrue="1" operator="greaterThan">
      <formula>$P$10</formula>
    </cfRule>
  </conditionalFormatting>
  <conditionalFormatting sqref="O11">
    <cfRule type="cellIs" dxfId="656" priority="32" stopIfTrue="1" operator="notEqual">
      <formula>$P$11</formula>
    </cfRule>
    <cfRule type="cellIs" dxfId="655" priority="33" stopIfTrue="1" operator="greaterThan">
      <formula>$P$11</formula>
    </cfRule>
  </conditionalFormatting>
  <conditionalFormatting sqref="O12">
    <cfRule type="cellIs" dxfId="654" priority="31" stopIfTrue="1" operator="notEqual">
      <formula>$P$12</formula>
    </cfRule>
  </conditionalFormatting>
  <conditionalFormatting sqref="O14">
    <cfRule type="cellIs" dxfId="653" priority="30" stopIfTrue="1" operator="notEqual">
      <formula>$P$14</formula>
    </cfRule>
  </conditionalFormatting>
  <conditionalFormatting sqref="O15">
    <cfRule type="cellIs" dxfId="652" priority="29" stopIfTrue="1" operator="notEqual">
      <formula>$P$15</formula>
    </cfRule>
  </conditionalFormatting>
  <conditionalFormatting sqref="O16">
    <cfRule type="cellIs" dxfId="651" priority="28" stopIfTrue="1" operator="notEqual">
      <formula>$P$16</formula>
    </cfRule>
  </conditionalFormatting>
  <conditionalFormatting sqref="O17">
    <cfRule type="cellIs" dxfId="650" priority="27" stopIfTrue="1" operator="notEqual">
      <formula>$P$17</formula>
    </cfRule>
  </conditionalFormatting>
  <conditionalFormatting sqref="O18">
    <cfRule type="cellIs" dxfId="649" priority="26" stopIfTrue="1" operator="notEqual">
      <formula>$P$18</formula>
    </cfRule>
  </conditionalFormatting>
  <conditionalFormatting sqref="O19">
    <cfRule type="cellIs" dxfId="648" priority="24" stopIfTrue="1" operator="notEqual">
      <formula>$P$19</formula>
    </cfRule>
    <cfRule type="cellIs" dxfId="647" priority="25" stopIfTrue="1" operator="greaterThan">
      <formula>$P$19</formula>
    </cfRule>
  </conditionalFormatting>
  <conditionalFormatting sqref="O20">
    <cfRule type="cellIs" dxfId="646" priority="22" stopIfTrue="1" operator="notEqual">
      <formula>$P$20</formula>
    </cfRule>
    <cfRule type="cellIs" dxfId="645" priority="23" stopIfTrue="1" operator="greaterThan">
      <formula>$P$20</formula>
    </cfRule>
  </conditionalFormatting>
  <conditionalFormatting sqref="O21">
    <cfRule type="cellIs" dxfId="644" priority="21" stopIfTrue="1" operator="notEqual">
      <formula>$P$21</formula>
    </cfRule>
  </conditionalFormatting>
  <conditionalFormatting sqref="O22">
    <cfRule type="cellIs" dxfId="643" priority="20" stopIfTrue="1" operator="notEqual">
      <formula>$P$22</formula>
    </cfRule>
  </conditionalFormatting>
  <conditionalFormatting sqref="O23">
    <cfRule type="cellIs" dxfId="642" priority="19" stopIfTrue="1" operator="notEqual">
      <formula>$P$23</formula>
    </cfRule>
  </conditionalFormatting>
  <conditionalFormatting sqref="O24">
    <cfRule type="cellIs" dxfId="641" priority="17" stopIfTrue="1" operator="notEqual">
      <formula>$P$24</formula>
    </cfRule>
    <cfRule type="cellIs" dxfId="640" priority="18" stopIfTrue="1" operator="greaterThan">
      <formula>$P$24</formula>
    </cfRule>
  </conditionalFormatting>
  <conditionalFormatting sqref="O25">
    <cfRule type="cellIs" dxfId="639" priority="15" stopIfTrue="1" operator="notEqual">
      <formula>$P$25</formula>
    </cfRule>
    <cfRule type="cellIs" dxfId="638" priority="16" stopIfTrue="1" operator="greaterThan">
      <formula>$P$25</formula>
    </cfRule>
  </conditionalFormatting>
  <conditionalFormatting sqref="O26">
    <cfRule type="cellIs" dxfId="637" priority="14" stopIfTrue="1" operator="notEqual">
      <formula>$P$26</formula>
    </cfRule>
  </conditionalFormatting>
  <conditionalFormatting sqref="O27">
    <cfRule type="cellIs" dxfId="636" priority="13" stopIfTrue="1" operator="notEqual">
      <formula>$P$27</formula>
    </cfRule>
  </conditionalFormatting>
  <conditionalFormatting sqref="O28">
    <cfRule type="cellIs" dxfId="635" priority="12" stopIfTrue="1" operator="notEqual">
      <formula>$P$28</formula>
    </cfRule>
  </conditionalFormatting>
  <conditionalFormatting sqref="O29">
    <cfRule type="cellIs" dxfId="634" priority="11" stopIfTrue="1" operator="notEqual">
      <formula>$P$29</formula>
    </cfRule>
  </conditionalFormatting>
  <conditionalFormatting sqref="O30">
    <cfRule type="cellIs" dxfId="633" priority="10" stopIfTrue="1" operator="notEqual">
      <formula>$P$30</formula>
    </cfRule>
  </conditionalFormatting>
  <conditionalFormatting sqref="O31">
    <cfRule type="cellIs" dxfId="632" priority="8" stopIfTrue="1" operator="notEqual">
      <formula>$P$31</formula>
    </cfRule>
    <cfRule type="cellIs" dxfId="631" priority="9" stopIfTrue="1" operator="greaterThan">
      <formula>$P$31</formula>
    </cfRule>
  </conditionalFormatting>
  <conditionalFormatting sqref="O32">
    <cfRule type="cellIs" dxfId="630" priority="6" stopIfTrue="1" operator="notEqual">
      <formula>$P$32</formula>
    </cfRule>
    <cfRule type="cellIs" dxfId="629" priority="7" stopIfTrue="1" operator="greaterThan">
      <formula>$P$32</formula>
    </cfRule>
  </conditionalFormatting>
  <conditionalFormatting sqref="O33">
    <cfRule type="cellIs" dxfId="628" priority="5" stopIfTrue="1" operator="notEqual">
      <formula>$P$33</formula>
    </cfRule>
  </conditionalFormatting>
  <conditionalFormatting sqref="O13">
    <cfRule type="cellIs" dxfId="627" priority="4" stopIfTrue="1" operator="notEqual">
      <formula>$P$13</formula>
    </cfRule>
  </conditionalFormatting>
  <conditionalFormatting sqref="AG3:AG34">
    <cfRule type="cellIs" dxfId="626" priority="3" stopIfTrue="1" operator="notEqual">
      <formula>E3</formula>
    </cfRule>
  </conditionalFormatting>
  <conditionalFormatting sqref="AH3:AH34">
    <cfRule type="cellIs" dxfId="625" priority="2" stopIfTrue="1" operator="notBetween">
      <formula>AI3+$AG$40</formula>
      <formula>AI3-$AG$40</formula>
    </cfRule>
  </conditionalFormatting>
  <conditionalFormatting sqref="AL3:AL33">
    <cfRule type="cellIs" dxfId="624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F32" sqref="F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105</v>
      </c>
      <c r="B3" s="88">
        <v>0.375</v>
      </c>
      <c r="C3" s="89">
        <v>2013</v>
      </c>
      <c r="D3" s="89">
        <v>7</v>
      </c>
      <c r="E3" s="89">
        <v>1</v>
      </c>
      <c r="F3" s="90">
        <v>612382</v>
      </c>
      <c r="G3" s="89">
        <v>0</v>
      </c>
      <c r="H3" s="90">
        <v>827</v>
      </c>
      <c r="I3" s="89">
        <v>0</v>
      </c>
      <c r="J3" s="89">
        <v>22</v>
      </c>
      <c r="K3" s="89">
        <v>0</v>
      </c>
      <c r="L3" s="91">
        <v>0</v>
      </c>
      <c r="M3" s="90">
        <v>315.72000000000003</v>
      </c>
      <c r="N3" s="92">
        <v>0</v>
      </c>
      <c r="O3" s="93">
        <v>827</v>
      </c>
      <c r="P3" s="94">
        <f>F4-F3</f>
        <v>827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827</v>
      </c>
      <c r="W3" s="99">
        <f>V3*35.31467</f>
        <v>29205.232090000001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612382</v>
      </c>
      <c r="AF3" s="87">
        <v>105</v>
      </c>
      <c r="AG3" s="92">
        <v>1</v>
      </c>
      <c r="AH3" s="200">
        <v>612390</v>
      </c>
      <c r="AI3" s="201">
        <f>IFERROR(AE3*1,0)</f>
        <v>612382</v>
      </c>
      <c r="AJ3" s="202">
        <f>(AI3-AH3)</f>
        <v>-8</v>
      </c>
      <c r="AL3" s="203">
        <f>AH4-AH3</f>
        <v>-612390</v>
      </c>
      <c r="AM3" s="204">
        <f>AI4-AI3</f>
        <v>827</v>
      </c>
      <c r="AN3" s="205">
        <f>(AM3-AL3)</f>
        <v>613217</v>
      </c>
      <c r="AO3" s="206">
        <f>IFERROR(AN3/AM3,"")</f>
        <v>741.49576783555017</v>
      </c>
    </row>
    <row r="4" spans="1:41" x14ac:dyDescent="0.2">
      <c r="A4" s="103">
        <v>105</v>
      </c>
      <c r="B4" s="104">
        <v>0.375</v>
      </c>
      <c r="C4" s="105">
        <v>2013</v>
      </c>
      <c r="D4" s="105">
        <v>7</v>
      </c>
      <c r="E4" s="105">
        <v>2</v>
      </c>
      <c r="F4" s="106">
        <v>613209</v>
      </c>
      <c r="G4" s="105">
        <v>0</v>
      </c>
      <c r="H4" s="106">
        <v>157</v>
      </c>
      <c r="I4" s="105">
        <v>0</v>
      </c>
      <c r="J4" s="105">
        <v>22</v>
      </c>
      <c r="K4" s="105">
        <v>0</v>
      </c>
      <c r="L4" s="107">
        <v>0</v>
      </c>
      <c r="M4" s="106">
        <v>308.14</v>
      </c>
      <c r="N4" s="108">
        <v>0</v>
      </c>
      <c r="O4" s="109">
        <v>157</v>
      </c>
      <c r="P4" s="94">
        <f t="shared" ref="P4:P33" si="0">F5-F4</f>
        <v>157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157</v>
      </c>
      <c r="W4" s="113">
        <f>V4*35.31467</f>
        <v>5544.40319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613209</v>
      </c>
      <c r="AF4" s="103"/>
      <c r="AG4" s="207"/>
      <c r="AH4" s="208"/>
      <c r="AI4" s="209">
        <f t="shared" ref="AI4:AI34" si="4">IFERROR(AE4*1,0)</f>
        <v>613209</v>
      </c>
      <c r="AJ4" s="210">
        <f t="shared" ref="AJ4:AJ34" si="5">(AI4-AH4)</f>
        <v>613209</v>
      </c>
      <c r="AL4" s="203">
        <f t="shared" ref="AL4:AM33" si="6">AH5-AH4</f>
        <v>0</v>
      </c>
      <c r="AM4" s="211">
        <f t="shared" si="6"/>
        <v>157</v>
      </c>
      <c r="AN4" s="212">
        <f t="shared" ref="AN4:AN33" si="7">(AM4-AL4)</f>
        <v>157</v>
      </c>
      <c r="AO4" s="213">
        <f t="shared" ref="AO4:AO33" si="8">IFERROR(AN4/AM4,"")</f>
        <v>1</v>
      </c>
    </row>
    <row r="5" spans="1:41" x14ac:dyDescent="0.2">
      <c r="A5" s="103">
        <v>105</v>
      </c>
      <c r="B5" s="104">
        <v>0.375</v>
      </c>
      <c r="C5" s="105">
        <v>2013</v>
      </c>
      <c r="D5" s="105">
        <v>7</v>
      </c>
      <c r="E5" s="105">
        <v>3</v>
      </c>
      <c r="F5" s="106">
        <v>613366</v>
      </c>
      <c r="G5" s="105">
        <v>0</v>
      </c>
      <c r="H5" s="106">
        <v>9</v>
      </c>
      <c r="I5" s="105">
        <v>0</v>
      </c>
      <c r="J5" s="105">
        <v>22</v>
      </c>
      <c r="K5" s="105">
        <v>0</v>
      </c>
      <c r="L5" s="107">
        <v>0</v>
      </c>
      <c r="M5" s="106">
        <v>307.14999999999998</v>
      </c>
      <c r="N5" s="108">
        <v>0</v>
      </c>
      <c r="O5" s="109">
        <v>9</v>
      </c>
      <c r="P5" s="94">
        <f t="shared" si="0"/>
        <v>9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9</v>
      </c>
      <c r="W5" s="113">
        <f t="shared" ref="W5:W33" si="10">V5*35.31467</f>
        <v>317.83202999999997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613366</v>
      </c>
      <c r="AF5" s="103"/>
      <c r="AG5" s="207"/>
      <c r="AH5" s="208"/>
      <c r="AI5" s="209">
        <f t="shared" si="4"/>
        <v>613366</v>
      </c>
      <c r="AJ5" s="210">
        <f t="shared" si="5"/>
        <v>613366</v>
      </c>
      <c r="AL5" s="203">
        <f t="shared" si="6"/>
        <v>0</v>
      </c>
      <c r="AM5" s="211">
        <f t="shared" si="6"/>
        <v>9</v>
      </c>
      <c r="AN5" s="212">
        <f t="shared" si="7"/>
        <v>9</v>
      </c>
      <c r="AO5" s="213">
        <f t="shared" si="8"/>
        <v>1</v>
      </c>
    </row>
    <row r="6" spans="1:41" x14ac:dyDescent="0.2">
      <c r="A6" s="103">
        <v>105</v>
      </c>
      <c r="B6" s="104">
        <v>0.375</v>
      </c>
      <c r="C6" s="105">
        <v>2013</v>
      </c>
      <c r="D6" s="105">
        <v>7</v>
      </c>
      <c r="E6" s="105">
        <v>4</v>
      </c>
      <c r="F6" s="106">
        <v>613375</v>
      </c>
      <c r="G6" s="105">
        <v>0</v>
      </c>
      <c r="H6" s="106">
        <v>102</v>
      </c>
      <c r="I6" s="105">
        <v>0</v>
      </c>
      <c r="J6" s="105">
        <v>22</v>
      </c>
      <c r="K6" s="105">
        <v>0</v>
      </c>
      <c r="L6" s="107">
        <v>0</v>
      </c>
      <c r="M6" s="106">
        <v>307.73</v>
      </c>
      <c r="N6" s="108">
        <v>0</v>
      </c>
      <c r="O6" s="109">
        <v>102</v>
      </c>
      <c r="P6" s="94">
        <f t="shared" si="0"/>
        <v>102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102</v>
      </c>
      <c r="W6" s="113">
        <f t="shared" si="10"/>
        <v>3602.0963400000001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613375</v>
      </c>
      <c r="AF6" s="103"/>
      <c r="AG6" s="207"/>
      <c r="AH6" s="208"/>
      <c r="AI6" s="209">
        <f t="shared" si="4"/>
        <v>613375</v>
      </c>
      <c r="AJ6" s="210">
        <f t="shared" si="5"/>
        <v>613375</v>
      </c>
      <c r="AL6" s="203">
        <f t="shared" si="6"/>
        <v>0</v>
      </c>
      <c r="AM6" s="211">
        <f t="shared" si="6"/>
        <v>102</v>
      </c>
      <c r="AN6" s="212">
        <f t="shared" si="7"/>
        <v>102</v>
      </c>
      <c r="AO6" s="213">
        <f t="shared" si="8"/>
        <v>1</v>
      </c>
    </row>
    <row r="7" spans="1:41" x14ac:dyDescent="0.2">
      <c r="A7" s="103">
        <v>105</v>
      </c>
      <c r="B7" s="104">
        <v>0.375</v>
      </c>
      <c r="C7" s="105">
        <v>2013</v>
      </c>
      <c r="D7" s="105">
        <v>7</v>
      </c>
      <c r="E7" s="105">
        <v>5</v>
      </c>
      <c r="F7" s="106">
        <v>613477</v>
      </c>
      <c r="G7" s="105">
        <v>0</v>
      </c>
      <c r="H7" s="106">
        <v>0</v>
      </c>
      <c r="I7" s="105">
        <v>0</v>
      </c>
      <c r="J7" s="105">
        <v>22</v>
      </c>
      <c r="K7" s="105">
        <v>0</v>
      </c>
      <c r="L7" s="107">
        <v>0</v>
      </c>
      <c r="M7" s="106">
        <v>306.12</v>
      </c>
      <c r="N7" s="108">
        <v>0</v>
      </c>
      <c r="O7" s="109">
        <v>0</v>
      </c>
      <c r="P7" s="94">
        <f t="shared" si="0"/>
        <v>0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0</v>
      </c>
      <c r="W7" s="113">
        <f t="shared" si="10"/>
        <v>0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613477</v>
      </c>
      <c r="AF7" s="103"/>
      <c r="AG7" s="207"/>
      <c r="AH7" s="208"/>
      <c r="AI7" s="209">
        <f t="shared" si="4"/>
        <v>613477</v>
      </c>
      <c r="AJ7" s="210">
        <f t="shared" si="5"/>
        <v>613477</v>
      </c>
      <c r="AL7" s="203">
        <f t="shared" si="6"/>
        <v>0</v>
      </c>
      <c r="AM7" s="211">
        <f t="shared" si="6"/>
        <v>0</v>
      </c>
      <c r="AN7" s="212">
        <f t="shared" si="7"/>
        <v>0</v>
      </c>
      <c r="AO7" s="213" t="str">
        <f t="shared" si="8"/>
        <v/>
      </c>
    </row>
    <row r="8" spans="1:41" x14ac:dyDescent="0.2">
      <c r="A8" s="103">
        <v>105</v>
      </c>
      <c r="B8" s="104">
        <v>0.375</v>
      </c>
      <c r="C8" s="105">
        <v>2013</v>
      </c>
      <c r="D8" s="105">
        <v>7</v>
      </c>
      <c r="E8" s="105">
        <v>6</v>
      </c>
      <c r="F8" s="106">
        <v>613477</v>
      </c>
      <c r="G8" s="105">
        <v>0</v>
      </c>
      <c r="H8" s="106">
        <v>11</v>
      </c>
      <c r="I8" s="105">
        <v>0</v>
      </c>
      <c r="J8" s="105">
        <v>22</v>
      </c>
      <c r="K8" s="105">
        <v>0</v>
      </c>
      <c r="L8" s="107">
        <v>0</v>
      </c>
      <c r="M8" s="106">
        <v>306.82</v>
      </c>
      <c r="N8" s="108">
        <v>0</v>
      </c>
      <c r="O8" s="109">
        <v>11</v>
      </c>
      <c r="P8" s="94">
        <f t="shared" si="0"/>
        <v>11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11</v>
      </c>
      <c r="W8" s="113">
        <f t="shared" si="10"/>
        <v>388.46136999999999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613477</v>
      </c>
      <c r="AF8" s="103"/>
      <c r="AG8" s="207"/>
      <c r="AH8" s="208"/>
      <c r="AI8" s="209">
        <f t="shared" si="4"/>
        <v>613477</v>
      </c>
      <c r="AJ8" s="210">
        <f t="shared" si="5"/>
        <v>613477</v>
      </c>
      <c r="AL8" s="203">
        <f t="shared" si="6"/>
        <v>0</v>
      </c>
      <c r="AM8" s="211">
        <f t="shared" si="6"/>
        <v>11</v>
      </c>
      <c r="AN8" s="212">
        <f t="shared" si="7"/>
        <v>11</v>
      </c>
      <c r="AO8" s="213">
        <f t="shared" si="8"/>
        <v>1</v>
      </c>
    </row>
    <row r="9" spans="1:41" x14ac:dyDescent="0.2">
      <c r="A9" s="103">
        <v>105</v>
      </c>
      <c r="B9" s="104">
        <v>0.375</v>
      </c>
      <c r="C9" s="105">
        <v>2013</v>
      </c>
      <c r="D9" s="105">
        <v>7</v>
      </c>
      <c r="E9" s="105">
        <v>7</v>
      </c>
      <c r="F9" s="106">
        <v>613488</v>
      </c>
      <c r="G9" s="105">
        <v>0</v>
      </c>
      <c r="H9" s="106">
        <v>435</v>
      </c>
      <c r="I9" s="105">
        <v>0</v>
      </c>
      <c r="J9" s="105">
        <v>23</v>
      </c>
      <c r="K9" s="105">
        <v>0</v>
      </c>
      <c r="L9" s="107">
        <v>0</v>
      </c>
      <c r="M9" s="106">
        <v>315.08999999999997</v>
      </c>
      <c r="N9" s="108">
        <v>0</v>
      </c>
      <c r="O9" s="109">
        <v>435</v>
      </c>
      <c r="P9" s="94">
        <f t="shared" si="0"/>
        <v>435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435</v>
      </c>
      <c r="W9" s="113">
        <f t="shared" si="10"/>
        <v>15361.881449999999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613488</v>
      </c>
      <c r="AF9" s="103"/>
      <c r="AG9" s="207"/>
      <c r="AH9" s="208"/>
      <c r="AI9" s="209">
        <f t="shared" si="4"/>
        <v>613488</v>
      </c>
      <c r="AJ9" s="210">
        <f t="shared" si="5"/>
        <v>613488</v>
      </c>
      <c r="AL9" s="203">
        <f t="shared" si="6"/>
        <v>613922</v>
      </c>
      <c r="AM9" s="211">
        <f t="shared" si="6"/>
        <v>435</v>
      </c>
      <c r="AN9" s="212">
        <f t="shared" si="7"/>
        <v>-613487</v>
      </c>
      <c r="AO9" s="213">
        <f t="shared" si="8"/>
        <v>-1410.3149425287356</v>
      </c>
    </row>
    <row r="10" spans="1:41" x14ac:dyDescent="0.2">
      <c r="A10" s="103">
        <v>105</v>
      </c>
      <c r="B10" s="104">
        <v>0.375</v>
      </c>
      <c r="C10" s="105">
        <v>2013</v>
      </c>
      <c r="D10" s="105">
        <v>7</v>
      </c>
      <c r="E10" s="105">
        <v>8</v>
      </c>
      <c r="F10" s="106">
        <v>613923</v>
      </c>
      <c r="G10" s="105">
        <v>0</v>
      </c>
      <c r="H10" s="106">
        <v>134</v>
      </c>
      <c r="I10" s="105">
        <v>0</v>
      </c>
      <c r="J10" s="105">
        <v>22</v>
      </c>
      <c r="K10" s="105">
        <v>0</v>
      </c>
      <c r="L10" s="107">
        <v>0</v>
      </c>
      <c r="M10" s="106">
        <v>315.04000000000002</v>
      </c>
      <c r="N10" s="108">
        <v>0</v>
      </c>
      <c r="O10" s="109">
        <v>134</v>
      </c>
      <c r="P10" s="94">
        <f t="shared" si="0"/>
        <v>134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134</v>
      </c>
      <c r="W10" s="113">
        <f t="shared" si="10"/>
        <v>4732.1657800000003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613923</v>
      </c>
      <c r="AF10" s="103">
        <v>105</v>
      </c>
      <c r="AG10" s="207">
        <v>8</v>
      </c>
      <c r="AH10" s="208">
        <v>613922</v>
      </c>
      <c r="AI10" s="209">
        <f t="shared" si="4"/>
        <v>613923</v>
      </c>
      <c r="AJ10" s="210">
        <f t="shared" si="5"/>
        <v>1</v>
      </c>
      <c r="AL10" s="203">
        <f t="shared" si="6"/>
        <v>134</v>
      </c>
      <c r="AM10" s="211">
        <f t="shared" si="6"/>
        <v>134</v>
      </c>
      <c r="AN10" s="212">
        <f t="shared" si="7"/>
        <v>0</v>
      </c>
      <c r="AO10" s="213">
        <f t="shared" si="8"/>
        <v>0</v>
      </c>
    </row>
    <row r="11" spans="1:41" x14ac:dyDescent="0.2">
      <c r="A11" s="103">
        <v>105</v>
      </c>
      <c r="B11" s="104">
        <v>0.375</v>
      </c>
      <c r="C11" s="105">
        <v>2013</v>
      </c>
      <c r="D11" s="105">
        <v>7</v>
      </c>
      <c r="E11" s="105">
        <v>9</v>
      </c>
      <c r="F11" s="106">
        <v>614057</v>
      </c>
      <c r="G11" s="105">
        <v>0</v>
      </c>
      <c r="H11" s="106">
        <v>0</v>
      </c>
      <c r="I11" s="105">
        <v>0</v>
      </c>
      <c r="J11" s="105">
        <v>22</v>
      </c>
      <c r="K11" s="105">
        <v>0</v>
      </c>
      <c r="L11" s="107">
        <v>0</v>
      </c>
      <c r="M11" s="106">
        <v>305.01</v>
      </c>
      <c r="N11" s="108">
        <v>0</v>
      </c>
      <c r="O11" s="109">
        <v>0</v>
      </c>
      <c r="P11" s="94">
        <f t="shared" si="0"/>
        <v>0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0</v>
      </c>
      <c r="W11" s="116">
        <f t="shared" si="10"/>
        <v>0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614057</v>
      </c>
      <c r="AF11" s="103">
        <v>105</v>
      </c>
      <c r="AG11" s="207">
        <v>9</v>
      </c>
      <c r="AH11" s="208">
        <v>614056</v>
      </c>
      <c r="AI11" s="209">
        <f t="shared" si="4"/>
        <v>614057</v>
      </c>
      <c r="AJ11" s="210">
        <f t="shared" si="5"/>
        <v>1</v>
      </c>
      <c r="AL11" s="203">
        <f t="shared" si="6"/>
        <v>0</v>
      </c>
      <c r="AM11" s="211">
        <f t="shared" si="6"/>
        <v>0</v>
      </c>
      <c r="AN11" s="212">
        <f t="shared" si="7"/>
        <v>0</v>
      </c>
      <c r="AO11" s="213" t="str">
        <f t="shared" si="8"/>
        <v/>
      </c>
    </row>
    <row r="12" spans="1:41" x14ac:dyDescent="0.2">
      <c r="A12" s="103">
        <v>105</v>
      </c>
      <c r="B12" s="104">
        <v>0.375</v>
      </c>
      <c r="C12" s="105">
        <v>2013</v>
      </c>
      <c r="D12" s="105">
        <v>7</v>
      </c>
      <c r="E12" s="105">
        <v>10</v>
      </c>
      <c r="F12" s="106">
        <v>614057</v>
      </c>
      <c r="G12" s="105">
        <v>0</v>
      </c>
      <c r="H12" s="106">
        <v>0</v>
      </c>
      <c r="I12" s="105">
        <v>0</v>
      </c>
      <c r="J12" s="105">
        <v>22</v>
      </c>
      <c r="K12" s="105">
        <v>0</v>
      </c>
      <c r="L12" s="107">
        <v>0</v>
      </c>
      <c r="M12" s="106">
        <v>305.55</v>
      </c>
      <c r="N12" s="108">
        <v>0</v>
      </c>
      <c r="O12" s="109">
        <v>0</v>
      </c>
      <c r="P12" s="94">
        <f t="shared" si="0"/>
        <v>0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0</v>
      </c>
      <c r="W12" s="116">
        <f t="shared" si="10"/>
        <v>0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614057</v>
      </c>
      <c r="AF12" s="103">
        <v>105</v>
      </c>
      <c r="AG12" s="207">
        <v>10</v>
      </c>
      <c r="AH12" s="208">
        <v>614056</v>
      </c>
      <c r="AI12" s="209">
        <f t="shared" si="4"/>
        <v>614057</v>
      </c>
      <c r="AJ12" s="210">
        <f t="shared" si="5"/>
        <v>1</v>
      </c>
      <c r="AL12" s="203">
        <f t="shared" si="6"/>
        <v>0</v>
      </c>
      <c r="AM12" s="211">
        <f t="shared" si="6"/>
        <v>0</v>
      </c>
      <c r="AN12" s="212">
        <f t="shared" si="7"/>
        <v>0</v>
      </c>
      <c r="AO12" s="213" t="str">
        <f t="shared" si="8"/>
        <v/>
      </c>
    </row>
    <row r="13" spans="1:41" x14ac:dyDescent="0.2">
      <c r="A13" s="103">
        <v>105</v>
      </c>
      <c r="B13" s="104">
        <v>0.375</v>
      </c>
      <c r="C13" s="105">
        <v>2013</v>
      </c>
      <c r="D13" s="105">
        <v>7</v>
      </c>
      <c r="E13" s="105">
        <v>11</v>
      </c>
      <c r="F13" s="106">
        <v>614057</v>
      </c>
      <c r="G13" s="105">
        <v>0</v>
      </c>
      <c r="H13" s="106">
        <v>0</v>
      </c>
      <c r="I13" s="105">
        <v>0</v>
      </c>
      <c r="J13" s="105">
        <v>22</v>
      </c>
      <c r="K13" s="105">
        <v>0</v>
      </c>
      <c r="L13" s="107">
        <v>0</v>
      </c>
      <c r="M13" s="106">
        <v>306.68</v>
      </c>
      <c r="N13" s="108">
        <v>0</v>
      </c>
      <c r="O13" s="109">
        <v>0</v>
      </c>
      <c r="P13" s="94">
        <f t="shared" si="0"/>
        <v>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0</v>
      </c>
      <c r="W13" s="116">
        <f t="shared" si="10"/>
        <v>0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614057</v>
      </c>
      <c r="AF13" s="103">
        <v>105</v>
      </c>
      <c r="AG13" s="207">
        <v>11</v>
      </c>
      <c r="AH13" s="208">
        <v>614056</v>
      </c>
      <c r="AI13" s="209">
        <f t="shared" si="4"/>
        <v>614057</v>
      </c>
      <c r="AJ13" s="210">
        <f t="shared" si="5"/>
        <v>1</v>
      </c>
      <c r="AL13" s="203">
        <f t="shared" si="6"/>
        <v>0</v>
      </c>
      <c r="AM13" s="211">
        <f t="shared" si="6"/>
        <v>0</v>
      </c>
      <c r="AN13" s="212">
        <f t="shared" si="7"/>
        <v>0</v>
      </c>
      <c r="AO13" s="213" t="str">
        <f t="shared" si="8"/>
        <v/>
      </c>
    </row>
    <row r="14" spans="1:41" x14ac:dyDescent="0.2">
      <c r="A14" s="103">
        <v>105</v>
      </c>
      <c r="B14" s="104">
        <v>0.375</v>
      </c>
      <c r="C14" s="105">
        <v>2013</v>
      </c>
      <c r="D14" s="105">
        <v>7</v>
      </c>
      <c r="E14" s="105">
        <v>12</v>
      </c>
      <c r="F14" s="106">
        <v>614057</v>
      </c>
      <c r="G14" s="105">
        <v>0</v>
      </c>
      <c r="H14" s="106">
        <v>0</v>
      </c>
      <c r="I14" s="105">
        <v>0</v>
      </c>
      <c r="J14" s="105">
        <v>22</v>
      </c>
      <c r="K14" s="105">
        <v>0</v>
      </c>
      <c r="L14" s="107">
        <v>0</v>
      </c>
      <c r="M14" s="106">
        <v>305.8</v>
      </c>
      <c r="N14" s="108">
        <v>0</v>
      </c>
      <c r="O14" s="109">
        <v>0</v>
      </c>
      <c r="P14" s="94">
        <f t="shared" si="0"/>
        <v>0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0</v>
      </c>
      <c r="W14" s="116">
        <f t="shared" si="10"/>
        <v>0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614057</v>
      </c>
      <c r="AF14" s="103">
        <v>105</v>
      </c>
      <c r="AG14" s="207">
        <v>12</v>
      </c>
      <c r="AH14" s="208">
        <v>614056</v>
      </c>
      <c r="AI14" s="209">
        <f t="shared" si="4"/>
        <v>614057</v>
      </c>
      <c r="AJ14" s="210">
        <f t="shared" si="5"/>
        <v>1</v>
      </c>
      <c r="AL14" s="203">
        <f t="shared" si="6"/>
        <v>0</v>
      </c>
      <c r="AM14" s="211">
        <f t="shared" si="6"/>
        <v>0</v>
      </c>
      <c r="AN14" s="212">
        <f t="shared" si="7"/>
        <v>0</v>
      </c>
      <c r="AO14" s="213" t="str">
        <f t="shared" si="8"/>
        <v/>
      </c>
    </row>
    <row r="15" spans="1:41" x14ac:dyDescent="0.2">
      <c r="A15" s="103">
        <v>105</v>
      </c>
      <c r="B15" s="104">
        <v>0.375</v>
      </c>
      <c r="C15" s="105">
        <v>2013</v>
      </c>
      <c r="D15" s="105">
        <v>7</v>
      </c>
      <c r="E15" s="105">
        <v>13</v>
      </c>
      <c r="F15" s="106">
        <v>614057</v>
      </c>
      <c r="G15" s="105">
        <v>0</v>
      </c>
      <c r="H15" s="106">
        <v>0</v>
      </c>
      <c r="I15" s="105">
        <v>0</v>
      </c>
      <c r="J15" s="105">
        <v>22</v>
      </c>
      <c r="K15" s="105">
        <v>0</v>
      </c>
      <c r="L15" s="107">
        <v>0</v>
      </c>
      <c r="M15" s="106">
        <v>307.74</v>
      </c>
      <c r="N15" s="108">
        <v>0</v>
      </c>
      <c r="O15" s="109">
        <v>0</v>
      </c>
      <c r="P15" s="94">
        <f t="shared" si="0"/>
        <v>0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0</v>
      </c>
      <c r="W15" s="116">
        <f t="shared" si="10"/>
        <v>0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614057</v>
      </c>
      <c r="AF15" s="103">
        <v>105</v>
      </c>
      <c r="AG15" s="207">
        <v>13</v>
      </c>
      <c r="AH15" s="208">
        <v>614056</v>
      </c>
      <c r="AI15" s="209">
        <f t="shared" si="4"/>
        <v>614057</v>
      </c>
      <c r="AJ15" s="210">
        <f t="shared" si="5"/>
        <v>1</v>
      </c>
      <c r="AL15" s="203">
        <f t="shared" si="6"/>
        <v>0</v>
      </c>
      <c r="AM15" s="211">
        <f t="shared" si="6"/>
        <v>0</v>
      </c>
      <c r="AN15" s="212">
        <f t="shared" si="7"/>
        <v>0</v>
      </c>
      <c r="AO15" s="213" t="str">
        <f t="shared" si="8"/>
        <v/>
      </c>
    </row>
    <row r="16" spans="1:41" x14ac:dyDescent="0.2">
      <c r="A16" s="103">
        <v>105</v>
      </c>
      <c r="B16" s="104">
        <v>0.375</v>
      </c>
      <c r="C16" s="105">
        <v>2013</v>
      </c>
      <c r="D16" s="105">
        <v>7</v>
      </c>
      <c r="E16" s="105">
        <v>14</v>
      </c>
      <c r="F16" s="106">
        <v>614057</v>
      </c>
      <c r="G16" s="105">
        <v>0</v>
      </c>
      <c r="H16" s="106">
        <v>0</v>
      </c>
      <c r="I16" s="105">
        <v>0</v>
      </c>
      <c r="J16" s="105">
        <v>23</v>
      </c>
      <c r="K16" s="105">
        <v>0</v>
      </c>
      <c r="L16" s="107">
        <v>0</v>
      </c>
      <c r="M16" s="106">
        <v>313.61</v>
      </c>
      <c r="N16" s="108">
        <v>0</v>
      </c>
      <c r="O16" s="109">
        <v>0</v>
      </c>
      <c r="P16" s="94">
        <f t="shared" si="0"/>
        <v>0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0</v>
      </c>
      <c r="W16" s="116">
        <f t="shared" si="10"/>
        <v>0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614057</v>
      </c>
      <c r="AF16" s="103">
        <v>105</v>
      </c>
      <c r="AG16" s="207">
        <v>14</v>
      </c>
      <c r="AH16" s="208">
        <v>614056</v>
      </c>
      <c r="AI16" s="209">
        <f t="shared" si="4"/>
        <v>614057</v>
      </c>
      <c r="AJ16" s="210">
        <f t="shared" si="5"/>
        <v>1</v>
      </c>
      <c r="AL16" s="203">
        <f t="shared" si="6"/>
        <v>0</v>
      </c>
      <c r="AM16" s="211">
        <f t="shared" si="6"/>
        <v>0</v>
      </c>
      <c r="AN16" s="212">
        <f t="shared" si="7"/>
        <v>0</v>
      </c>
      <c r="AO16" s="213" t="str">
        <f t="shared" si="8"/>
        <v/>
      </c>
    </row>
    <row r="17" spans="1:41" x14ac:dyDescent="0.2">
      <c r="A17" s="103">
        <v>105</v>
      </c>
      <c r="B17" s="104">
        <v>0.375</v>
      </c>
      <c r="C17" s="105">
        <v>2013</v>
      </c>
      <c r="D17" s="105">
        <v>7</v>
      </c>
      <c r="E17" s="105">
        <v>15</v>
      </c>
      <c r="F17" s="106">
        <v>614057</v>
      </c>
      <c r="G17" s="105">
        <v>0</v>
      </c>
      <c r="H17" s="106">
        <v>75562</v>
      </c>
      <c r="I17" s="105">
        <v>0</v>
      </c>
      <c r="J17" s="105">
        <v>22</v>
      </c>
      <c r="K17" s="105">
        <v>0</v>
      </c>
      <c r="L17" s="107">
        <v>0</v>
      </c>
      <c r="M17" s="106">
        <v>315.2</v>
      </c>
      <c r="N17" s="108">
        <v>0</v>
      </c>
      <c r="O17" s="109">
        <v>0</v>
      </c>
      <c r="P17" s="94">
        <f t="shared" si="0"/>
        <v>0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0</v>
      </c>
      <c r="W17" s="116">
        <f t="shared" si="10"/>
        <v>0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614057</v>
      </c>
      <c r="AF17" s="103">
        <v>105</v>
      </c>
      <c r="AG17" s="207">
        <v>15</v>
      </c>
      <c r="AH17" s="208">
        <v>614056</v>
      </c>
      <c r="AI17" s="209">
        <f t="shared" si="4"/>
        <v>614057</v>
      </c>
      <c r="AJ17" s="210">
        <f t="shared" si="5"/>
        <v>1</v>
      </c>
      <c r="AL17" s="203">
        <f t="shared" si="6"/>
        <v>0</v>
      </c>
      <c r="AM17" s="211">
        <f t="shared" si="6"/>
        <v>0</v>
      </c>
      <c r="AN17" s="212">
        <f t="shared" si="7"/>
        <v>0</v>
      </c>
      <c r="AO17" s="213" t="str">
        <f t="shared" si="8"/>
        <v/>
      </c>
    </row>
    <row r="18" spans="1:41" x14ac:dyDescent="0.2">
      <c r="A18" s="103">
        <v>105</v>
      </c>
      <c r="B18" s="104">
        <v>0.375</v>
      </c>
      <c r="C18" s="105">
        <v>2013</v>
      </c>
      <c r="D18" s="105">
        <v>7</v>
      </c>
      <c r="E18" s="105">
        <v>16</v>
      </c>
      <c r="F18" s="106">
        <v>614057</v>
      </c>
      <c r="G18" s="105">
        <v>0</v>
      </c>
      <c r="H18" s="106">
        <v>738362</v>
      </c>
      <c r="I18" s="105">
        <v>0</v>
      </c>
      <c r="J18" s="105">
        <v>0</v>
      </c>
      <c r="K18" s="105">
        <v>0</v>
      </c>
      <c r="L18" s="107">
        <v>315.20359999999999</v>
      </c>
      <c r="M18" s="106">
        <v>22.2</v>
      </c>
      <c r="N18" s="108">
        <v>0</v>
      </c>
      <c r="O18" s="109">
        <v>151123</v>
      </c>
      <c r="P18" s="94">
        <f t="shared" si="0"/>
        <v>151123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151123</v>
      </c>
      <c r="W18" s="116">
        <f t="shared" si="10"/>
        <v>5336858.8744099997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614057</v>
      </c>
      <c r="AF18" s="103">
        <v>105</v>
      </c>
      <c r="AG18" s="207">
        <v>16</v>
      </c>
      <c r="AH18" s="208">
        <v>614056</v>
      </c>
      <c r="AI18" s="209">
        <f t="shared" si="4"/>
        <v>614057</v>
      </c>
      <c r="AJ18" s="210">
        <f t="shared" si="5"/>
        <v>1</v>
      </c>
      <c r="AL18" s="203">
        <f t="shared" si="6"/>
        <v>151082</v>
      </c>
      <c r="AM18" s="211">
        <f t="shared" si="6"/>
        <v>151123</v>
      </c>
      <c r="AN18" s="212">
        <f t="shared" si="7"/>
        <v>41</v>
      </c>
      <c r="AO18" s="213">
        <f t="shared" si="8"/>
        <v>2.7130218431344007E-4</v>
      </c>
    </row>
    <row r="19" spans="1:41" x14ac:dyDescent="0.2">
      <c r="A19" s="103">
        <v>105</v>
      </c>
      <c r="B19" s="104">
        <v>0.375</v>
      </c>
      <c r="C19" s="105">
        <v>2013</v>
      </c>
      <c r="D19" s="105">
        <v>7</v>
      </c>
      <c r="E19" s="105">
        <v>17</v>
      </c>
      <c r="F19" s="106">
        <v>765180</v>
      </c>
      <c r="G19" s="105">
        <v>0</v>
      </c>
      <c r="H19" s="106">
        <v>10751</v>
      </c>
      <c r="I19" s="105">
        <v>0</v>
      </c>
      <c r="J19" s="105">
        <v>22</v>
      </c>
      <c r="K19" s="105">
        <v>0</v>
      </c>
      <c r="L19" s="107">
        <v>0</v>
      </c>
      <c r="M19" s="106">
        <v>305.72000000000003</v>
      </c>
      <c r="N19" s="108">
        <v>0</v>
      </c>
      <c r="O19" s="109">
        <v>10751</v>
      </c>
      <c r="P19" s="94">
        <f t="shared" si="0"/>
        <v>10751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10751</v>
      </c>
      <c r="W19" s="116">
        <f t="shared" si="10"/>
        <v>379668.01717000001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765180</v>
      </c>
      <c r="AF19" s="103">
        <v>105</v>
      </c>
      <c r="AG19" s="207">
        <v>17</v>
      </c>
      <c r="AH19" s="208">
        <v>765138</v>
      </c>
      <c r="AI19" s="209">
        <f t="shared" si="4"/>
        <v>765180</v>
      </c>
      <c r="AJ19" s="210">
        <f t="shared" si="5"/>
        <v>42</v>
      </c>
      <c r="AL19" s="203">
        <f t="shared" si="6"/>
        <v>10752</v>
      </c>
      <c r="AM19" s="211">
        <f t="shared" si="6"/>
        <v>10751</v>
      </c>
      <c r="AN19" s="212">
        <f t="shared" si="7"/>
        <v>-1</v>
      </c>
      <c r="AO19" s="213">
        <f t="shared" si="8"/>
        <v>-9.3014603292716958E-5</v>
      </c>
    </row>
    <row r="20" spans="1:41" x14ac:dyDescent="0.2">
      <c r="A20" s="103">
        <v>105</v>
      </c>
      <c r="B20" s="104">
        <v>0.375</v>
      </c>
      <c r="C20" s="105">
        <v>2013</v>
      </c>
      <c r="D20" s="105">
        <v>7</v>
      </c>
      <c r="E20" s="105">
        <v>18</v>
      </c>
      <c r="F20" s="106">
        <v>775931</v>
      </c>
      <c r="G20" s="105">
        <v>0</v>
      </c>
      <c r="H20" s="106">
        <v>10938</v>
      </c>
      <c r="I20" s="105">
        <v>0</v>
      </c>
      <c r="J20" s="105">
        <v>22</v>
      </c>
      <c r="K20" s="105">
        <v>0</v>
      </c>
      <c r="L20" s="107">
        <v>0</v>
      </c>
      <c r="M20" s="106">
        <v>306.07</v>
      </c>
      <c r="N20" s="108">
        <v>0</v>
      </c>
      <c r="O20" s="109">
        <v>10938</v>
      </c>
      <c r="P20" s="94">
        <f t="shared" si="0"/>
        <v>10938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10938</v>
      </c>
      <c r="W20" s="116">
        <f t="shared" si="10"/>
        <v>386271.86046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775931</v>
      </c>
      <c r="AF20" s="103">
        <v>105</v>
      </c>
      <c r="AG20" s="207">
        <v>18</v>
      </c>
      <c r="AH20" s="208">
        <v>775890</v>
      </c>
      <c r="AI20" s="209">
        <f t="shared" si="4"/>
        <v>775931</v>
      </c>
      <c r="AJ20" s="210">
        <f t="shared" si="5"/>
        <v>41</v>
      </c>
      <c r="AL20" s="203">
        <f t="shared" si="6"/>
        <v>10937</v>
      </c>
      <c r="AM20" s="211">
        <f t="shared" si="6"/>
        <v>10938</v>
      </c>
      <c r="AN20" s="212">
        <f t="shared" si="7"/>
        <v>1</v>
      </c>
      <c r="AO20" s="213">
        <f t="shared" si="8"/>
        <v>9.1424392027793011E-5</v>
      </c>
    </row>
    <row r="21" spans="1:41" x14ac:dyDescent="0.2">
      <c r="A21" s="103">
        <v>105</v>
      </c>
      <c r="B21" s="104">
        <v>0.375</v>
      </c>
      <c r="C21" s="105">
        <v>2013</v>
      </c>
      <c r="D21" s="105">
        <v>7</v>
      </c>
      <c r="E21" s="105">
        <v>19</v>
      </c>
      <c r="F21" s="106">
        <v>786869</v>
      </c>
      <c r="G21" s="105">
        <v>0</v>
      </c>
      <c r="H21" s="106">
        <v>10951</v>
      </c>
      <c r="I21" s="105">
        <v>0</v>
      </c>
      <c r="J21" s="105">
        <v>22</v>
      </c>
      <c r="K21" s="105">
        <v>0</v>
      </c>
      <c r="L21" s="107">
        <v>0</v>
      </c>
      <c r="M21" s="106">
        <v>305.55</v>
      </c>
      <c r="N21" s="108">
        <v>0</v>
      </c>
      <c r="O21" s="109">
        <v>10951</v>
      </c>
      <c r="P21" s="94">
        <f t="shared" si="0"/>
        <v>10951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10951</v>
      </c>
      <c r="W21" s="116">
        <f t="shared" si="10"/>
        <v>386730.95117000001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786869</v>
      </c>
      <c r="AF21" s="103">
        <v>105</v>
      </c>
      <c r="AG21" s="207">
        <v>19</v>
      </c>
      <c r="AH21" s="208">
        <v>786827</v>
      </c>
      <c r="AI21" s="209">
        <f t="shared" si="4"/>
        <v>786869</v>
      </c>
      <c r="AJ21" s="210">
        <f t="shared" si="5"/>
        <v>42</v>
      </c>
      <c r="AL21" s="203">
        <f t="shared" si="6"/>
        <v>10952</v>
      </c>
      <c r="AM21" s="211">
        <f t="shared" si="6"/>
        <v>10951</v>
      </c>
      <c r="AN21" s="212">
        <f t="shared" si="7"/>
        <v>-1</v>
      </c>
      <c r="AO21" s="213">
        <f t="shared" si="8"/>
        <v>-9.1315861565153872E-5</v>
      </c>
    </row>
    <row r="22" spans="1:41" x14ac:dyDescent="0.2">
      <c r="A22" s="103">
        <v>105</v>
      </c>
      <c r="B22" s="104">
        <v>0.375</v>
      </c>
      <c r="C22" s="105">
        <v>2013</v>
      </c>
      <c r="D22" s="105">
        <v>7</v>
      </c>
      <c r="E22" s="105">
        <v>20</v>
      </c>
      <c r="F22" s="106">
        <v>797820</v>
      </c>
      <c r="G22" s="105">
        <v>0</v>
      </c>
      <c r="H22" s="106">
        <v>10945</v>
      </c>
      <c r="I22" s="105">
        <v>0</v>
      </c>
      <c r="J22" s="105">
        <v>22</v>
      </c>
      <c r="K22" s="105">
        <v>0</v>
      </c>
      <c r="L22" s="107">
        <v>0</v>
      </c>
      <c r="M22" s="106">
        <v>305.88</v>
      </c>
      <c r="N22" s="108">
        <v>0</v>
      </c>
      <c r="O22" s="109">
        <v>10945</v>
      </c>
      <c r="P22" s="94">
        <f t="shared" si="0"/>
        <v>10945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10945</v>
      </c>
      <c r="W22" s="116">
        <f t="shared" si="10"/>
        <v>386519.06315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797820</v>
      </c>
      <c r="AF22" s="103">
        <v>105</v>
      </c>
      <c r="AG22" s="207">
        <v>20</v>
      </c>
      <c r="AH22" s="208">
        <v>797779</v>
      </c>
      <c r="AI22" s="209">
        <f t="shared" si="4"/>
        <v>797820</v>
      </c>
      <c r="AJ22" s="210">
        <f t="shared" si="5"/>
        <v>41</v>
      </c>
      <c r="AL22" s="203">
        <f t="shared" si="6"/>
        <v>10946</v>
      </c>
      <c r="AM22" s="211">
        <f t="shared" si="6"/>
        <v>10945</v>
      </c>
      <c r="AN22" s="212">
        <f t="shared" si="7"/>
        <v>-1</v>
      </c>
      <c r="AO22" s="213">
        <f t="shared" si="8"/>
        <v>-9.1365920511649154E-5</v>
      </c>
    </row>
    <row r="23" spans="1:41" x14ac:dyDescent="0.2">
      <c r="A23" s="103">
        <v>105</v>
      </c>
      <c r="B23" s="104">
        <v>0.375</v>
      </c>
      <c r="C23" s="105">
        <v>2013</v>
      </c>
      <c r="D23" s="105">
        <v>7</v>
      </c>
      <c r="E23" s="105">
        <v>21</v>
      </c>
      <c r="F23" s="106">
        <v>808765</v>
      </c>
      <c r="G23" s="105">
        <v>0</v>
      </c>
      <c r="H23" s="106">
        <v>10728</v>
      </c>
      <c r="I23" s="105">
        <v>0</v>
      </c>
      <c r="J23" s="105">
        <v>23</v>
      </c>
      <c r="K23" s="105">
        <v>0</v>
      </c>
      <c r="L23" s="107">
        <v>0</v>
      </c>
      <c r="M23" s="106">
        <v>313.83999999999997</v>
      </c>
      <c r="N23" s="108">
        <v>0</v>
      </c>
      <c r="O23" s="109">
        <v>10728</v>
      </c>
      <c r="P23" s="94">
        <f t="shared" si="0"/>
        <v>10728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10728</v>
      </c>
      <c r="W23" s="116">
        <f t="shared" si="10"/>
        <v>378855.77976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808765</v>
      </c>
      <c r="AF23" s="103">
        <v>105</v>
      </c>
      <c r="AG23" s="207">
        <v>21</v>
      </c>
      <c r="AH23" s="208">
        <v>808725</v>
      </c>
      <c r="AI23" s="209">
        <f t="shared" si="4"/>
        <v>808765</v>
      </c>
      <c r="AJ23" s="210">
        <f t="shared" si="5"/>
        <v>40</v>
      </c>
      <c r="AL23" s="203">
        <f t="shared" si="6"/>
        <v>10724</v>
      </c>
      <c r="AM23" s="211">
        <f t="shared" si="6"/>
        <v>10728</v>
      </c>
      <c r="AN23" s="212">
        <f t="shared" si="7"/>
        <v>4</v>
      </c>
      <c r="AO23" s="213">
        <f t="shared" si="8"/>
        <v>3.7285607755406411E-4</v>
      </c>
    </row>
    <row r="24" spans="1:41" x14ac:dyDescent="0.2">
      <c r="A24" s="103">
        <v>105</v>
      </c>
      <c r="B24" s="104">
        <v>0.375</v>
      </c>
      <c r="C24" s="105">
        <v>2013</v>
      </c>
      <c r="D24" s="105">
        <v>7</v>
      </c>
      <c r="E24" s="105">
        <v>22</v>
      </c>
      <c r="F24" s="106">
        <v>819493</v>
      </c>
      <c r="G24" s="105">
        <v>0</v>
      </c>
      <c r="H24" s="106">
        <v>11035</v>
      </c>
      <c r="I24" s="105">
        <v>0</v>
      </c>
      <c r="J24" s="105">
        <v>22</v>
      </c>
      <c r="K24" s="105">
        <v>0</v>
      </c>
      <c r="L24" s="107">
        <v>0</v>
      </c>
      <c r="M24" s="106">
        <v>314.94</v>
      </c>
      <c r="N24" s="108">
        <v>0</v>
      </c>
      <c r="O24" s="109">
        <v>11035</v>
      </c>
      <c r="P24" s="94">
        <f t="shared" si="0"/>
        <v>11035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11035</v>
      </c>
      <c r="W24" s="116">
        <f t="shared" si="10"/>
        <v>389697.38345000002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819493</v>
      </c>
      <c r="AF24" s="103">
        <v>105</v>
      </c>
      <c r="AG24" s="207">
        <v>22</v>
      </c>
      <c r="AH24" s="208">
        <v>819449</v>
      </c>
      <c r="AI24" s="209">
        <f t="shared" si="4"/>
        <v>819493</v>
      </c>
      <c r="AJ24" s="210">
        <f t="shared" si="5"/>
        <v>44</v>
      </c>
      <c r="AL24" s="203">
        <f t="shared" si="6"/>
        <v>11039</v>
      </c>
      <c r="AM24" s="211">
        <f t="shared" si="6"/>
        <v>11035</v>
      </c>
      <c r="AN24" s="212">
        <f t="shared" si="7"/>
        <v>-4</v>
      </c>
      <c r="AO24" s="213">
        <f t="shared" si="8"/>
        <v>-3.6248300860897148E-4</v>
      </c>
    </row>
    <row r="25" spans="1:41" x14ac:dyDescent="0.2">
      <c r="A25" s="103">
        <v>105</v>
      </c>
      <c r="B25" s="104">
        <v>0.375</v>
      </c>
      <c r="C25" s="105">
        <v>2013</v>
      </c>
      <c r="D25" s="105">
        <v>7</v>
      </c>
      <c r="E25" s="105">
        <v>23</v>
      </c>
      <c r="F25" s="106">
        <v>830528</v>
      </c>
      <c r="G25" s="105">
        <v>0</v>
      </c>
      <c r="H25" s="106">
        <v>746006</v>
      </c>
      <c r="I25" s="105">
        <v>0</v>
      </c>
      <c r="J25" s="105">
        <v>0</v>
      </c>
      <c r="K25" s="105">
        <v>0</v>
      </c>
      <c r="L25" s="107">
        <v>307.13040000000001</v>
      </c>
      <c r="M25" s="106">
        <v>22.7</v>
      </c>
      <c r="N25" s="108">
        <v>0</v>
      </c>
      <c r="O25" s="109">
        <v>0</v>
      </c>
      <c r="P25" s="94">
        <f t="shared" si="0"/>
        <v>-830528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830528</v>
      </c>
      <c r="AF25" s="103">
        <v>105</v>
      </c>
      <c r="AG25" s="207">
        <v>23</v>
      </c>
      <c r="AH25" s="208">
        <v>830488</v>
      </c>
      <c r="AI25" s="209">
        <f t="shared" si="4"/>
        <v>830528</v>
      </c>
      <c r="AJ25" s="210">
        <f t="shared" si="5"/>
        <v>40</v>
      </c>
      <c r="AL25" s="203">
        <f t="shared" si="6"/>
        <v>10096</v>
      </c>
      <c r="AM25" s="211">
        <f t="shared" si="6"/>
        <v>-830528</v>
      </c>
      <c r="AN25" s="212">
        <f t="shared" si="7"/>
        <v>-840624</v>
      </c>
      <c r="AO25" s="213">
        <f t="shared" si="8"/>
        <v>1.0121561223703475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>
        <v>105</v>
      </c>
      <c r="AG26" s="207">
        <v>24</v>
      </c>
      <c r="AH26" s="208">
        <v>840584</v>
      </c>
      <c r="AI26" s="209">
        <f t="shared" si="4"/>
        <v>0</v>
      </c>
      <c r="AJ26" s="210">
        <f t="shared" si="5"/>
        <v>-840584</v>
      </c>
      <c r="AL26" s="203">
        <f t="shared" si="6"/>
        <v>10903</v>
      </c>
      <c r="AM26" s="211">
        <f t="shared" si="6"/>
        <v>0</v>
      </c>
      <c r="AN26" s="212">
        <f t="shared" si="7"/>
        <v>-10903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105</v>
      </c>
      <c r="AG27" s="207">
        <v>25</v>
      </c>
      <c r="AH27" s="208">
        <v>851487</v>
      </c>
      <c r="AI27" s="209">
        <f t="shared" si="4"/>
        <v>0</v>
      </c>
      <c r="AJ27" s="210">
        <f t="shared" si="5"/>
        <v>-851487</v>
      </c>
      <c r="AL27" s="203">
        <f t="shared" si="6"/>
        <v>-851487</v>
      </c>
      <c r="AM27" s="211">
        <f t="shared" si="6"/>
        <v>0</v>
      </c>
      <c r="AN27" s="212">
        <f t="shared" si="7"/>
        <v>851487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315.20359999999999</v>
      </c>
      <c r="M36" s="136">
        <f>MAX(M3:M34)</f>
        <v>315.72000000000003</v>
      </c>
      <c r="N36" s="134" t="s">
        <v>12</v>
      </c>
      <c r="O36" s="136">
        <f>SUM(O3:O33)</f>
        <v>218146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218146</v>
      </c>
      <c r="W36" s="140">
        <f>SUM(W3:W33)</f>
        <v>7703754.0018199999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19</v>
      </c>
      <c r="AJ36" s="223">
        <f>SUM(AJ3:AJ33)</f>
        <v>1988612</v>
      </c>
      <c r="AK36" s="224" t="s">
        <v>52</v>
      </c>
      <c r="AL36" s="225"/>
      <c r="AM36" s="225"/>
      <c r="AN36" s="223">
        <f>SUM(AN3:AN33)</f>
        <v>8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27.058000000000003</v>
      </c>
      <c r="M37" s="144">
        <f>AVERAGE(M3:M34)</f>
        <v>284.27391304347822</v>
      </c>
      <c r="N37" s="134" t="s">
        <v>48</v>
      </c>
      <c r="O37" s="145">
        <f>O36*35.31467</f>
        <v>7703754.0018199999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4</v>
      </c>
      <c r="AN37" s="228">
        <f>IFERROR(AN36/SUM(AM3:AM33),"")</f>
        <v>-1.3063741259540614E-5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0</v>
      </c>
      <c r="M38" s="145">
        <f>MIN(M3:M34)</f>
        <v>22.2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29.763800000000007</v>
      </c>
      <c r="M44" s="152">
        <f>M37*(1+$L$43)</f>
        <v>312.70130434782607</v>
      </c>
    </row>
    <row r="45" spans="1:41" x14ac:dyDescent="0.2">
      <c r="K45" s="151" t="s">
        <v>62</v>
      </c>
      <c r="L45" s="152">
        <f>L37*(1-$L$43)</f>
        <v>24.352200000000003</v>
      </c>
      <c r="M45" s="152">
        <f>M37*(1-$L$43)</f>
        <v>255.8465217391304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623" priority="47" stopIfTrue="1" operator="lessThan">
      <formula>$L$45</formula>
    </cfRule>
    <cfRule type="cellIs" dxfId="622" priority="48" stopIfTrue="1" operator="greaterThan">
      <formula>$L$44</formula>
    </cfRule>
  </conditionalFormatting>
  <conditionalFormatting sqref="M3:M34">
    <cfRule type="cellIs" dxfId="621" priority="45" stopIfTrue="1" operator="lessThan">
      <formula>$M$45</formula>
    </cfRule>
    <cfRule type="cellIs" dxfId="620" priority="46" stopIfTrue="1" operator="greaterThan">
      <formula>$M$44</formula>
    </cfRule>
  </conditionalFormatting>
  <conditionalFormatting sqref="O3:O34">
    <cfRule type="cellIs" dxfId="619" priority="44" stopIfTrue="1" operator="lessThan">
      <formula>0</formula>
    </cfRule>
  </conditionalFormatting>
  <conditionalFormatting sqref="O3:O33">
    <cfRule type="cellIs" dxfId="618" priority="43" stopIfTrue="1" operator="lessThan">
      <formula>0</formula>
    </cfRule>
  </conditionalFormatting>
  <conditionalFormatting sqref="O3">
    <cfRule type="cellIs" dxfId="617" priority="42" stopIfTrue="1" operator="notEqual">
      <formula>$P$3</formula>
    </cfRule>
  </conditionalFormatting>
  <conditionalFormatting sqref="O4">
    <cfRule type="cellIs" dxfId="616" priority="41" stopIfTrue="1" operator="notEqual">
      <formula>P$4</formula>
    </cfRule>
  </conditionalFormatting>
  <conditionalFormatting sqref="O5">
    <cfRule type="cellIs" dxfId="615" priority="40" stopIfTrue="1" operator="notEqual">
      <formula>$P$5</formula>
    </cfRule>
  </conditionalFormatting>
  <conditionalFormatting sqref="O6">
    <cfRule type="cellIs" dxfId="614" priority="39" stopIfTrue="1" operator="notEqual">
      <formula>$P$6</formula>
    </cfRule>
  </conditionalFormatting>
  <conditionalFormatting sqref="O7">
    <cfRule type="cellIs" dxfId="613" priority="38" stopIfTrue="1" operator="notEqual">
      <formula>$P$7</formula>
    </cfRule>
  </conditionalFormatting>
  <conditionalFormatting sqref="O8">
    <cfRule type="cellIs" dxfId="612" priority="37" stopIfTrue="1" operator="notEqual">
      <formula>$P$8</formula>
    </cfRule>
  </conditionalFormatting>
  <conditionalFormatting sqref="O9">
    <cfRule type="cellIs" dxfId="611" priority="36" stopIfTrue="1" operator="notEqual">
      <formula>$P$9</formula>
    </cfRule>
  </conditionalFormatting>
  <conditionalFormatting sqref="O10">
    <cfRule type="cellIs" dxfId="610" priority="34" stopIfTrue="1" operator="notEqual">
      <formula>$P$10</formula>
    </cfRule>
    <cfRule type="cellIs" dxfId="609" priority="35" stopIfTrue="1" operator="greaterThan">
      <formula>$P$10</formula>
    </cfRule>
  </conditionalFormatting>
  <conditionalFormatting sqref="O11">
    <cfRule type="cellIs" dxfId="608" priority="32" stopIfTrue="1" operator="notEqual">
      <formula>$P$11</formula>
    </cfRule>
    <cfRule type="cellIs" dxfId="607" priority="33" stopIfTrue="1" operator="greaterThan">
      <formula>$P$11</formula>
    </cfRule>
  </conditionalFormatting>
  <conditionalFormatting sqref="O12">
    <cfRule type="cellIs" dxfId="606" priority="31" stopIfTrue="1" operator="notEqual">
      <formula>$P$12</formula>
    </cfRule>
  </conditionalFormatting>
  <conditionalFormatting sqref="O14">
    <cfRule type="cellIs" dxfId="605" priority="30" stopIfTrue="1" operator="notEqual">
      <formula>$P$14</formula>
    </cfRule>
  </conditionalFormatting>
  <conditionalFormatting sqref="O15">
    <cfRule type="cellIs" dxfId="604" priority="29" stopIfTrue="1" operator="notEqual">
      <formula>$P$15</formula>
    </cfRule>
  </conditionalFormatting>
  <conditionalFormatting sqref="O16">
    <cfRule type="cellIs" dxfId="603" priority="28" stopIfTrue="1" operator="notEqual">
      <formula>$P$16</formula>
    </cfRule>
  </conditionalFormatting>
  <conditionalFormatting sqref="O17">
    <cfRule type="cellIs" dxfId="602" priority="27" stopIfTrue="1" operator="notEqual">
      <formula>$P$17</formula>
    </cfRule>
  </conditionalFormatting>
  <conditionalFormatting sqref="O18">
    <cfRule type="cellIs" dxfId="601" priority="26" stopIfTrue="1" operator="notEqual">
      <formula>$P$18</formula>
    </cfRule>
  </conditionalFormatting>
  <conditionalFormatting sqref="O19">
    <cfRule type="cellIs" dxfId="600" priority="24" stopIfTrue="1" operator="notEqual">
      <formula>$P$19</formula>
    </cfRule>
    <cfRule type="cellIs" dxfId="599" priority="25" stopIfTrue="1" operator="greaterThan">
      <formula>$P$19</formula>
    </cfRule>
  </conditionalFormatting>
  <conditionalFormatting sqref="O20">
    <cfRule type="cellIs" dxfId="598" priority="22" stopIfTrue="1" operator="notEqual">
      <formula>$P$20</formula>
    </cfRule>
    <cfRule type="cellIs" dxfId="597" priority="23" stopIfTrue="1" operator="greaterThan">
      <formula>$P$20</formula>
    </cfRule>
  </conditionalFormatting>
  <conditionalFormatting sqref="O21">
    <cfRule type="cellIs" dxfId="596" priority="21" stopIfTrue="1" operator="notEqual">
      <formula>$P$21</formula>
    </cfRule>
  </conditionalFormatting>
  <conditionalFormatting sqref="O22">
    <cfRule type="cellIs" dxfId="595" priority="20" stopIfTrue="1" operator="notEqual">
      <formula>$P$22</formula>
    </cfRule>
  </conditionalFormatting>
  <conditionalFormatting sqref="O23">
    <cfRule type="cellIs" dxfId="594" priority="19" stopIfTrue="1" operator="notEqual">
      <formula>$P$23</formula>
    </cfRule>
  </conditionalFormatting>
  <conditionalFormatting sqref="O24">
    <cfRule type="cellIs" dxfId="593" priority="17" stopIfTrue="1" operator="notEqual">
      <formula>$P$24</formula>
    </cfRule>
    <cfRule type="cellIs" dxfId="592" priority="18" stopIfTrue="1" operator="greaterThan">
      <formula>$P$24</formula>
    </cfRule>
  </conditionalFormatting>
  <conditionalFormatting sqref="O25">
    <cfRule type="cellIs" dxfId="591" priority="15" stopIfTrue="1" operator="notEqual">
      <formula>$P$25</formula>
    </cfRule>
    <cfRule type="cellIs" dxfId="590" priority="16" stopIfTrue="1" operator="greaterThan">
      <formula>$P$25</formula>
    </cfRule>
  </conditionalFormatting>
  <conditionalFormatting sqref="O26">
    <cfRule type="cellIs" dxfId="589" priority="14" stopIfTrue="1" operator="notEqual">
      <formula>$P$26</formula>
    </cfRule>
  </conditionalFormatting>
  <conditionalFormatting sqref="O27">
    <cfRule type="cellIs" dxfId="588" priority="13" stopIfTrue="1" operator="notEqual">
      <formula>$P$27</formula>
    </cfRule>
  </conditionalFormatting>
  <conditionalFormatting sqref="O28">
    <cfRule type="cellIs" dxfId="587" priority="12" stopIfTrue="1" operator="notEqual">
      <formula>$P$28</formula>
    </cfRule>
  </conditionalFormatting>
  <conditionalFormatting sqref="O29">
    <cfRule type="cellIs" dxfId="586" priority="11" stopIfTrue="1" operator="notEqual">
      <formula>$P$29</formula>
    </cfRule>
  </conditionalFormatting>
  <conditionalFormatting sqref="O30">
    <cfRule type="cellIs" dxfId="585" priority="10" stopIfTrue="1" operator="notEqual">
      <formula>$P$30</formula>
    </cfRule>
  </conditionalFormatting>
  <conditionalFormatting sqref="O31">
    <cfRule type="cellIs" dxfId="584" priority="8" stopIfTrue="1" operator="notEqual">
      <formula>$P$31</formula>
    </cfRule>
    <cfRule type="cellIs" dxfId="583" priority="9" stopIfTrue="1" operator="greaterThan">
      <formula>$P$31</formula>
    </cfRule>
  </conditionalFormatting>
  <conditionalFormatting sqref="O32">
    <cfRule type="cellIs" dxfId="582" priority="6" stopIfTrue="1" operator="notEqual">
      <formula>$P$32</formula>
    </cfRule>
    <cfRule type="cellIs" dxfId="581" priority="7" stopIfTrue="1" operator="greaterThan">
      <formula>$P$32</formula>
    </cfRule>
  </conditionalFormatting>
  <conditionalFormatting sqref="O33">
    <cfRule type="cellIs" dxfId="580" priority="5" stopIfTrue="1" operator="notEqual">
      <formula>$P$33</formula>
    </cfRule>
  </conditionalFormatting>
  <conditionalFormatting sqref="O13">
    <cfRule type="cellIs" dxfId="579" priority="4" stopIfTrue="1" operator="notEqual">
      <formula>$P$13</formula>
    </cfRule>
  </conditionalFormatting>
  <conditionalFormatting sqref="AG3:AG34">
    <cfRule type="cellIs" dxfId="578" priority="3" stopIfTrue="1" operator="notEqual">
      <formula>E3</formula>
    </cfRule>
  </conditionalFormatting>
  <conditionalFormatting sqref="AH3:AH34">
    <cfRule type="cellIs" dxfId="577" priority="2" stopIfTrue="1" operator="notBetween">
      <formula>AI3+$AG$40</formula>
      <formula>AI3-$AG$40</formula>
    </cfRule>
  </conditionalFormatting>
  <conditionalFormatting sqref="AL3:AL33">
    <cfRule type="cellIs" dxfId="576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8"/>
  <sheetViews>
    <sheetView zoomScale="85" zoomScaleNormal="85" workbookViewId="0">
      <selection activeCell="D32" sqref="D32"/>
    </sheetView>
  </sheetViews>
  <sheetFormatPr baseColWidth="10" defaultRowHeight="12.75" x14ac:dyDescent="0.2"/>
  <cols>
    <col min="1" max="1" width="13.28515625" style="1" bestFit="1" customWidth="1"/>
    <col min="2" max="2" width="11.85546875" style="1" bestFit="1" customWidth="1"/>
    <col min="3" max="5" width="8.7109375" style="1" customWidth="1"/>
    <col min="6" max="6" width="13.7109375" style="1" bestFit="1" customWidth="1"/>
    <col min="7" max="7" width="11.7109375" style="1" customWidth="1"/>
    <col min="8" max="8" width="13.7109375" style="1" bestFit="1" customWidth="1"/>
    <col min="9" max="9" width="11.7109375" style="1" customWidth="1"/>
    <col min="10" max="10" width="16.42578125" style="1" customWidth="1"/>
    <col min="11" max="11" width="14.5703125" style="1" customWidth="1"/>
    <col min="12" max="12" width="11.7109375" style="1" customWidth="1"/>
    <col min="13" max="13" width="13.7109375" style="1" bestFit="1" customWidth="1"/>
    <col min="14" max="14" width="11.7109375" style="1" customWidth="1"/>
    <col min="15" max="15" width="15.28515625" style="1" bestFit="1" customWidth="1"/>
    <col min="16" max="16" width="7" style="1" customWidth="1"/>
    <col min="17" max="17" width="4.7109375" style="1" customWidth="1"/>
    <col min="18" max="18" width="11.42578125" style="1"/>
    <col min="19" max="19" width="11.85546875" style="1" bestFit="1" customWidth="1"/>
    <col min="20" max="20" width="11.42578125" style="1"/>
    <col min="21" max="21" width="4" style="1" customWidth="1"/>
    <col min="22" max="22" width="11.85546875" style="1" bestFit="1" customWidth="1"/>
    <col min="23" max="23" width="14.140625" style="1" bestFit="1" customWidth="1"/>
    <col min="24" max="24" width="3" style="1" customWidth="1"/>
    <col min="25" max="30" width="11.42578125" style="1"/>
    <col min="31" max="31" width="12.42578125" style="190" customWidth="1"/>
    <col min="32" max="32" width="18.85546875" style="190" bestFit="1" customWidth="1"/>
    <col min="33" max="33" width="9.5703125" style="190" customWidth="1"/>
    <col min="34" max="35" width="13" style="190" customWidth="1"/>
    <col min="36" max="36" width="14.5703125" style="190" bestFit="1" customWidth="1"/>
    <col min="37" max="37" width="4.85546875" style="190" customWidth="1"/>
    <col min="38" max="39" width="12.85546875" style="190" customWidth="1"/>
    <col min="40" max="40" width="11.5703125" style="190" bestFit="1" customWidth="1"/>
    <col min="41" max="55" width="11.42578125" style="190"/>
    <col min="56" max="16384" width="11.42578125" style="1"/>
  </cols>
  <sheetData>
    <row r="1" spans="1:41" ht="13.5" thickBot="1" x14ac:dyDescent="0.25">
      <c r="AJ1" s="191" t="s">
        <v>75</v>
      </c>
    </row>
    <row r="2" spans="1:41" ht="51.75" thickBot="1" x14ac:dyDescent="0.25">
      <c r="A2" s="74" t="s">
        <v>21</v>
      </c>
      <c r="B2" s="75" t="s">
        <v>22</v>
      </c>
      <c r="C2" s="75" t="s">
        <v>23</v>
      </c>
      <c r="D2" s="75" t="s">
        <v>24</v>
      </c>
      <c r="E2" s="75" t="s">
        <v>26</v>
      </c>
      <c r="F2" s="76" t="s">
        <v>27</v>
      </c>
      <c r="G2" s="76" t="s">
        <v>25</v>
      </c>
      <c r="H2" s="76" t="s">
        <v>28</v>
      </c>
      <c r="I2" s="76" t="s">
        <v>29</v>
      </c>
      <c r="J2" s="76" t="s">
        <v>30</v>
      </c>
      <c r="K2" s="76" t="s">
        <v>31</v>
      </c>
      <c r="L2" s="76" t="s">
        <v>32</v>
      </c>
      <c r="M2" s="76" t="s">
        <v>33</v>
      </c>
      <c r="N2" s="77" t="s">
        <v>34</v>
      </c>
      <c r="O2" s="78" t="s">
        <v>35</v>
      </c>
      <c r="Q2" s="79" t="s">
        <v>36</v>
      </c>
      <c r="R2" s="80" t="s">
        <v>37</v>
      </c>
      <c r="S2" s="81" t="s">
        <v>38</v>
      </c>
      <c r="T2" s="82" t="s">
        <v>39</v>
      </c>
      <c r="V2" s="82" t="s">
        <v>40</v>
      </c>
      <c r="W2" s="83" t="s">
        <v>41</v>
      </c>
      <c r="Y2" s="84" t="s">
        <v>42</v>
      </c>
      <c r="Z2" s="85" t="s">
        <v>43</v>
      </c>
      <c r="AA2" s="86" t="s">
        <v>44</v>
      </c>
      <c r="AF2" s="192" t="s">
        <v>76</v>
      </c>
      <c r="AG2" s="193" t="s">
        <v>26</v>
      </c>
      <c r="AH2" s="194" t="s">
        <v>77</v>
      </c>
      <c r="AI2" s="195" t="s">
        <v>78</v>
      </c>
      <c r="AJ2" s="196" t="s">
        <v>79</v>
      </c>
      <c r="AL2" s="197" t="s">
        <v>80</v>
      </c>
      <c r="AM2" s="198" t="s">
        <v>81</v>
      </c>
      <c r="AN2" s="83" t="s">
        <v>82</v>
      </c>
      <c r="AO2" s="83" t="s">
        <v>83</v>
      </c>
    </row>
    <row r="3" spans="1:41" x14ac:dyDescent="0.2">
      <c r="A3" s="87">
        <v>101</v>
      </c>
      <c r="B3" s="88">
        <v>0.375</v>
      </c>
      <c r="C3" s="89">
        <v>2013</v>
      </c>
      <c r="D3" s="89">
        <v>7</v>
      </c>
      <c r="E3" s="89">
        <v>1</v>
      </c>
      <c r="F3" s="90">
        <v>613777</v>
      </c>
      <c r="G3" s="89">
        <v>0</v>
      </c>
      <c r="H3" s="90">
        <v>100950</v>
      </c>
      <c r="I3" s="89">
        <v>0</v>
      </c>
      <c r="J3" s="89">
        <v>0</v>
      </c>
      <c r="K3" s="89">
        <v>0</v>
      </c>
      <c r="L3" s="91">
        <v>317.21859999999998</v>
      </c>
      <c r="M3" s="90">
        <v>13.3</v>
      </c>
      <c r="N3" s="92">
        <v>0</v>
      </c>
      <c r="O3" s="93">
        <v>1044</v>
      </c>
      <c r="P3" s="94">
        <f>F4-F3</f>
        <v>1044</v>
      </c>
      <c r="Q3" s="1">
        <v>1</v>
      </c>
      <c r="R3" s="95" t="e">
        <f>S3/4.1868</f>
        <v>#REF!</v>
      </c>
      <c r="S3" s="96" t="e">
        <f>#REF!</f>
        <v>#REF!</v>
      </c>
      <c r="T3" s="97" t="e">
        <f>R3*0.11237</f>
        <v>#REF!</v>
      </c>
      <c r="U3" s="98"/>
      <c r="V3" s="97">
        <f>O3</f>
        <v>1044</v>
      </c>
      <c r="W3" s="99">
        <f>V3*35.31467</f>
        <v>36868.515480000002</v>
      </c>
      <c r="X3" s="98"/>
      <c r="Y3" s="100" t="e">
        <f>V3*R3/1000000</f>
        <v>#REF!</v>
      </c>
      <c r="Z3" s="101" t="e">
        <f>S3*V3/1000000</f>
        <v>#REF!</v>
      </c>
      <c r="AA3" s="102" t="e">
        <f>W3*T3/1000000</f>
        <v>#REF!</v>
      </c>
      <c r="AE3" s="199" t="str">
        <f>RIGHT(F3,6)</f>
        <v>613777</v>
      </c>
      <c r="AF3" s="87">
        <v>101</v>
      </c>
      <c r="AG3" s="92">
        <v>1</v>
      </c>
      <c r="AH3" s="200">
        <v>613782</v>
      </c>
      <c r="AI3" s="201">
        <f>IFERROR(AE3*1,0)</f>
        <v>613777</v>
      </c>
      <c r="AJ3" s="202">
        <f>(AI3-AH3)</f>
        <v>-5</v>
      </c>
      <c r="AL3" s="203">
        <f>AH4-AH3</f>
        <v>-613782</v>
      </c>
      <c r="AM3" s="204">
        <f>AI4-AI3</f>
        <v>1044</v>
      </c>
      <c r="AN3" s="205">
        <f>(AM3-AL3)</f>
        <v>614826</v>
      </c>
      <c r="AO3" s="206">
        <f>IFERROR(AN3/AM3,"")</f>
        <v>588.91379310344826</v>
      </c>
    </row>
    <row r="4" spans="1:41" x14ac:dyDescent="0.2">
      <c r="A4" s="103">
        <v>101</v>
      </c>
      <c r="B4" s="104">
        <v>0.375</v>
      </c>
      <c r="C4" s="105">
        <v>2013</v>
      </c>
      <c r="D4" s="105">
        <v>7</v>
      </c>
      <c r="E4" s="105">
        <v>2</v>
      </c>
      <c r="F4" s="106">
        <v>614821</v>
      </c>
      <c r="G4" s="105">
        <v>0</v>
      </c>
      <c r="H4" s="106">
        <v>100994</v>
      </c>
      <c r="I4" s="105">
        <v>0</v>
      </c>
      <c r="J4" s="105">
        <v>0</v>
      </c>
      <c r="K4" s="105">
        <v>0</v>
      </c>
      <c r="L4" s="107">
        <v>312.21910000000003</v>
      </c>
      <c r="M4" s="106">
        <v>13.6</v>
      </c>
      <c r="N4" s="108">
        <v>0</v>
      </c>
      <c r="O4" s="109">
        <v>916</v>
      </c>
      <c r="P4" s="94">
        <f t="shared" ref="P4:P33" si="0">F5-F4</f>
        <v>916</v>
      </c>
      <c r="Q4" s="1">
        <v>2</v>
      </c>
      <c r="R4" s="110" t="e">
        <f t="shared" ref="R4:R33" si="1">S4/4.1868</f>
        <v>#REF!</v>
      </c>
      <c r="S4" s="111" t="e">
        <f>#REF!</f>
        <v>#REF!</v>
      </c>
      <c r="T4" s="112" t="e">
        <f>R4*0.11237</f>
        <v>#REF!</v>
      </c>
      <c r="U4" s="98"/>
      <c r="V4" s="112">
        <f t="shared" ref="V4:V33" si="2">O4</f>
        <v>916</v>
      </c>
      <c r="W4" s="113">
        <f>V4*35.31467</f>
        <v>32348.237720000001</v>
      </c>
      <c r="X4" s="98"/>
      <c r="Y4" s="114" t="e">
        <f>V4*R4/1000000</f>
        <v>#REF!</v>
      </c>
      <c r="Z4" s="111" t="e">
        <f>S4*V4/1000000</f>
        <v>#REF!</v>
      </c>
      <c r="AA4" s="112" t="e">
        <f>W4*T4/1000000</f>
        <v>#REF!</v>
      </c>
      <c r="AE4" s="199" t="str">
        <f t="shared" ref="AE4:AE34" si="3">RIGHT(F4,6)</f>
        <v>614821</v>
      </c>
      <c r="AF4" s="103"/>
      <c r="AG4" s="207"/>
      <c r="AH4" s="208"/>
      <c r="AI4" s="209">
        <f t="shared" ref="AI4:AI34" si="4">IFERROR(AE4*1,0)</f>
        <v>614821</v>
      </c>
      <c r="AJ4" s="210">
        <f t="shared" ref="AJ4:AJ34" si="5">(AI4-AH4)</f>
        <v>614821</v>
      </c>
      <c r="AL4" s="203">
        <f t="shared" ref="AL4:AM33" si="6">AH5-AH4</f>
        <v>0</v>
      </c>
      <c r="AM4" s="211">
        <f t="shared" si="6"/>
        <v>916</v>
      </c>
      <c r="AN4" s="212">
        <f t="shared" ref="AN4:AN33" si="7">(AM4-AL4)</f>
        <v>916</v>
      </c>
      <c r="AO4" s="213">
        <f t="shared" ref="AO4:AO33" si="8">IFERROR(AN4/AM4,"")</f>
        <v>1</v>
      </c>
    </row>
    <row r="5" spans="1:41" x14ac:dyDescent="0.2">
      <c r="A5" s="103">
        <v>101</v>
      </c>
      <c r="B5" s="104">
        <v>0.375</v>
      </c>
      <c r="C5" s="105">
        <v>2013</v>
      </c>
      <c r="D5" s="105">
        <v>7</v>
      </c>
      <c r="E5" s="105">
        <v>3</v>
      </c>
      <c r="F5" s="106">
        <v>615737</v>
      </c>
      <c r="G5" s="105">
        <v>0</v>
      </c>
      <c r="H5" s="106">
        <v>101034</v>
      </c>
      <c r="I5" s="105">
        <v>0</v>
      </c>
      <c r="J5" s="105">
        <v>0</v>
      </c>
      <c r="K5" s="105">
        <v>0</v>
      </c>
      <c r="L5" s="107">
        <v>311.61180000000002</v>
      </c>
      <c r="M5" s="106">
        <v>14.8</v>
      </c>
      <c r="N5" s="108">
        <v>0</v>
      </c>
      <c r="O5" s="109">
        <v>1054</v>
      </c>
      <c r="P5" s="94">
        <f t="shared" si="0"/>
        <v>1054</v>
      </c>
      <c r="Q5" s="1">
        <v>3</v>
      </c>
      <c r="R5" s="110" t="e">
        <f t="shared" si="1"/>
        <v>#REF!</v>
      </c>
      <c r="S5" s="111" t="e">
        <f>#REF!</f>
        <v>#REF!</v>
      </c>
      <c r="T5" s="112" t="e">
        <f t="shared" ref="T5:T33" si="9">R5*0.11237</f>
        <v>#REF!</v>
      </c>
      <c r="U5" s="98"/>
      <c r="V5" s="112">
        <f t="shared" si="2"/>
        <v>1054</v>
      </c>
      <c r="W5" s="113">
        <f t="shared" ref="W5:W33" si="10">V5*35.31467</f>
        <v>37221.662179999999</v>
      </c>
      <c r="X5" s="98"/>
      <c r="Y5" s="114" t="e">
        <f t="shared" ref="Y5:Y33" si="11">V5*R5/1000000</f>
        <v>#REF!</v>
      </c>
      <c r="Z5" s="111" t="e">
        <f t="shared" ref="Z5:Z33" si="12">S5*V5/1000000</f>
        <v>#REF!</v>
      </c>
      <c r="AA5" s="112" t="e">
        <f t="shared" ref="AA5:AA33" si="13">W5*T5/1000000</f>
        <v>#REF!</v>
      </c>
      <c r="AE5" s="199" t="str">
        <f t="shared" si="3"/>
        <v>615737</v>
      </c>
      <c r="AF5" s="103"/>
      <c r="AG5" s="207"/>
      <c r="AH5" s="208"/>
      <c r="AI5" s="209">
        <f t="shared" si="4"/>
        <v>615737</v>
      </c>
      <c r="AJ5" s="210">
        <f t="shared" si="5"/>
        <v>615737</v>
      </c>
      <c r="AL5" s="203">
        <f t="shared" si="6"/>
        <v>0</v>
      </c>
      <c r="AM5" s="211">
        <f t="shared" si="6"/>
        <v>1054</v>
      </c>
      <c r="AN5" s="212">
        <f t="shared" si="7"/>
        <v>1054</v>
      </c>
      <c r="AO5" s="213">
        <f t="shared" si="8"/>
        <v>1</v>
      </c>
    </row>
    <row r="6" spans="1:41" x14ac:dyDescent="0.2">
      <c r="A6" s="103">
        <v>101</v>
      </c>
      <c r="B6" s="104">
        <v>0.375</v>
      </c>
      <c r="C6" s="105">
        <v>2013</v>
      </c>
      <c r="D6" s="105">
        <v>7</v>
      </c>
      <c r="E6" s="105">
        <v>4</v>
      </c>
      <c r="F6" s="106">
        <v>616791</v>
      </c>
      <c r="G6" s="105">
        <v>0</v>
      </c>
      <c r="H6" s="106">
        <v>101078</v>
      </c>
      <c r="I6" s="105">
        <v>0</v>
      </c>
      <c r="J6" s="105">
        <v>0</v>
      </c>
      <c r="K6" s="105">
        <v>0</v>
      </c>
      <c r="L6" s="107">
        <v>311.92360000000002</v>
      </c>
      <c r="M6" s="106">
        <v>13.6</v>
      </c>
      <c r="N6" s="108">
        <v>0</v>
      </c>
      <c r="O6" s="109">
        <v>993</v>
      </c>
      <c r="P6" s="94">
        <f t="shared" si="0"/>
        <v>993</v>
      </c>
      <c r="Q6" s="1">
        <v>4</v>
      </c>
      <c r="R6" s="110" t="e">
        <f t="shared" si="1"/>
        <v>#REF!</v>
      </c>
      <c r="S6" s="111" t="e">
        <f>#REF!</f>
        <v>#REF!</v>
      </c>
      <c r="T6" s="112" t="e">
        <f t="shared" si="9"/>
        <v>#REF!</v>
      </c>
      <c r="U6" s="98"/>
      <c r="V6" s="112">
        <f t="shared" si="2"/>
        <v>993</v>
      </c>
      <c r="W6" s="113">
        <f t="shared" si="10"/>
        <v>35067.46731</v>
      </c>
      <c r="X6" s="98"/>
      <c r="Y6" s="114" t="e">
        <f t="shared" si="11"/>
        <v>#REF!</v>
      </c>
      <c r="Z6" s="111" t="e">
        <f t="shared" si="12"/>
        <v>#REF!</v>
      </c>
      <c r="AA6" s="112" t="e">
        <f t="shared" si="13"/>
        <v>#REF!</v>
      </c>
      <c r="AE6" s="199" t="str">
        <f t="shared" si="3"/>
        <v>616791</v>
      </c>
      <c r="AF6" s="103"/>
      <c r="AG6" s="207"/>
      <c r="AH6" s="208"/>
      <c r="AI6" s="209">
        <f t="shared" si="4"/>
        <v>616791</v>
      </c>
      <c r="AJ6" s="210">
        <f t="shared" si="5"/>
        <v>616791</v>
      </c>
      <c r="AL6" s="203">
        <f t="shared" si="6"/>
        <v>0</v>
      </c>
      <c r="AM6" s="211">
        <f t="shared" si="6"/>
        <v>993</v>
      </c>
      <c r="AN6" s="212">
        <f t="shared" si="7"/>
        <v>993</v>
      </c>
      <c r="AO6" s="213">
        <f t="shared" si="8"/>
        <v>1</v>
      </c>
    </row>
    <row r="7" spans="1:41" x14ac:dyDescent="0.2">
      <c r="A7" s="103">
        <v>101</v>
      </c>
      <c r="B7" s="104">
        <v>0.375</v>
      </c>
      <c r="C7" s="105">
        <v>2013</v>
      </c>
      <c r="D7" s="105">
        <v>7</v>
      </c>
      <c r="E7" s="105">
        <v>5</v>
      </c>
      <c r="F7" s="106">
        <v>617784</v>
      </c>
      <c r="G7" s="105">
        <v>0</v>
      </c>
      <c r="H7" s="106">
        <v>101121</v>
      </c>
      <c r="I7" s="105">
        <v>0</v>
      </c>
      <c r="J7" s="105">
        <v>0</v>
      </c>
      <c r="K7" s="105">
        <v>0</v>
      </c>
      <c r="L7" s="107">
        <v>311.00240000000002</v>
      </c>
      <c r="M7" s="106">
        <v>13.7</v>
      </c>
      <c r="N7" s="108">
        <v>0</v>
      </c>
      <c r="O7" s="109">
        <v>989</v>
      </c>
      <c r="P7" s="94">
        <f t="shared" si="0"/>
        <v>989</v>
      </c>
      <c r="Q7" s="1">
        <v>5</v>
      </c>
      <c r="R7" s="110" t="e">
        <f t="shared" si="1"/>
        <v>#REF!</v>
      </c>
      <c r="S7" s="111" t="e">
        <f>#REF!</f>
        <v>#REF!</v>
      </c>
      <c r="T7" s="112" t="e">
        <f t="shared" si="9"/>
        <v>#REF!</v>
      </c>
      <c r="U7" s="98"/>
      <c r="V7" s="112">
        <f t="shared" si="2"/>
        <v>989</v>
      </c>
      <c r="W7" s="113">
        <f t="shared" si="10"/>
        <v>34926.208630000001</v>
      </c>
      <c r="X7" s="98"/>
      <c r="Y7" s="114" t="e">
        <f t="shared" si="11"/>
        <v>#REF!</v>
      </c>
      <c r="Z7" s="111" t="e">
        <f t="shared" si="12"/>
        <v>#REF!</v>
      </c>
      <c r="AA7" s="112" t="e">
        <f t="shared" si="13"/>
        <v>#REF!</v>
      </c>
      <c r="AE7" s="199" t="str">
        <f t="shared" si="3"/>
        <v>617784</v>
      </c>
      <c r="AF7" s="103"/>
      <c r="AG7" s="207"/>
      <c r="AH7" s="208"/>
      <c r="AI7" s="209">
        <f t="shared" si="4"/>
        <v>617784</v>
      </c>
      <c r="AJ7" s="210">
        <f t="shared" si="5"/>
        <v>617784</v>
      </c>
      <c r="AL7" s="203">
        <f t="shared" si="6"/>
        <v>0</v>
      </c>
      <c r="AM7" s="211">
        <f t="shared" si="6"/>
        <v>989</v>
      </c>
      <c r="AN7" s="212">
        <f t="shared" si="7"/>
        <v>989</v>
      </c>
      <c r="AO7" s="213">
        <f t="shared" si="8"/>
        <v>1</v>
      </c>
    </row>
    <row r="8" spans="1:41" x14ac:dyDescent="0.2">
      <c r="A8" s="103">
        <v>101</v>
      </c>
      <c r="B8" s="104">
        <v>0.375</v>
      </c>
      <c r="C8" s="105">
        <v>2013</v>
      </c>
      <c r="D8" s="105">
        <v>7</v>
      </c>
      <c r="E8" s="105">
        <v>6</v>
      </c>
      <c r="F8" s="106">
        <v>618773</v>
      </c>
      <c r="G8" s="105">
        <v>0</v>
      </c>
      <c r="H8" s="106">
        <v>101163</v>
      </c>
      <c r="I8" s="105">
        <v>0</v>
      </c>
      <c r="J8" s="105">
        <v>0</v>
      </c>
      <c r="K8" s="105">
        <v>0</v>
      </c>
      <c r="L8" s="107">
        <v>311.77330000000001</v>
      </c>
      <c r="M8" s="106">
        <v>12.5</v>
      </c>
      <c r="N8" s="108">
        <v>0</v>
      </c>
      <c r="O8" s="109">
        <v>877</v>
      </c>
      <c r="P8" s="94">
        <f t="shared" si="0"/>
        <v>877</v>
      </c>
      <c r="Q8" s="1">
        <v>6</v>
      </c>
      <c r="R8" s="110" t="e">
        <f t="shared" si="1"/>
        <v>#REF!</v>
      </c>
      <c r="S8" s="111" t="e">
        <f>#REF!</f>
        <v>#REF!</v>
      </c>
      <c r="T8" s="112" t="e">
        <f t="shared" si="9"/>
        <v>#REF!</v>
      </c>
      <c r="U8" s="98"/>
      <c r="V8" s="112">
        <f t="shared" si="2"/>
        <v>877</v>
      </c>
      <c r="W8" s="113">
        <f t="shared" si="10"/>
        <v>30970.96559</v>
      </c>
      <c r="X8" s="98"/>
      <c r="Y8" s="114" t="e">
        <f t="shared" si="11"/>
        <v>#REF!</v>
      </c>
      <c r="Z8" s="111" t="e">
        <f t="shared" si="12"/>
        <v>#REF!</v>
      </c>
      <c r="AA8" s="112" t="e">
        <f t="shared" si="13"/>
        <v>#REF!</v>
      </c>
      <c r="AE8" s="199" t="str">
        <f t="shared" si="3"/>
        <v>618773</v>
      </c>
      <c r="AF8" s="103"/>
      <c r="AG8" s="207"/>
      <c r="AH8" s="208"/>
      <c r="AI8" s="209">
        <f t="shared" si="4"/>
        <v>618773</v>
      </c>
      <c r="AJ8" s="210">
        <f t="shared" si="5"/>
        <v>618773</v>
      </c>
      <c r="AL8" s="203">
        <f t="shared" si="6"/>
        <v>0</v>
      </c>
      <c r="AM8" s="211">
        <f t="shared" si="6"/>
        <v>877</v>
      </c>
      <c r="AN8" s="212">
        <f t="shared" si="7"/>
        <v>877</v>
      </c>
      <c r="AO8" s="213">
        <f t="shared" si="8"/>
        <v>1</v>
      </c>
    </row>
    <row r="9" spans="1:41" x14ac:dyDescent="0.2">
      <c r="A9" s="103">
        <v>101</v>
      </c>
      <c r="B9" s="104">
        <v>0.375</v>
      </c>
      <c r="C9" s="105">
        <v>2013</v>
      </c>
      <c r="D9" s="105">
        <v>7</v>
      </c>
      <c r="E9" s="105">
        <v>7</v>
      </c>
      <c r="F9" s="106">
        <v>619650</v>
      </c>
      <c r="G9" s="105">
        <v>0</v>
      </c>
      <c r="H9" s="106">
        <v>101199</v>
      </c>
      <c r="I9" s="105">
        <v>0</v>
      </c>
      <c r="J9" s="105">
        <v>0</v>
      </c>
      <c r="K9" s="105">
        <v>0</v>
      </c>
      <c r="L9" s="107">
        <v>316.88740000000001</v>
      </c>
      <c r="M9" s="106">
        <v>13.5</v>
      </c>
      <c r="N9" s="108">
        <v>0</v>
      </c>
      <c r="O9" s="109">
        <v>948</v>
      </c>
      <c r="P9" s="94">
        <f t="shared" si="0"/>
        <v>948</v>
      </c>
      <c r="Q9" s="1">
        <v>7</v>
      </c>
      <c r="R9" s="110" t="e">
        <f t="shared" si="1"/>
        <v>#REF!</v>
      </c>
      <c r="S9" s="111" t="e">
        <f>#REF!</f>
        <v>#REF!</v>
      </c>
      <c r="T9" s="112" t="e">
        <f t="shared" si="9"/>
        <v>#REF!</v>
      </c>
      <c r="U9" s="98"/>
      <c r="V9" s="112">
        <f t="shared" si="2"/>
        <v>948</v>
      </c>
      <c r="W9" s="113">
        <f t="shared" si="10"/>
        <v>33478.307159999997</v>
      </c>
      <c r="X9" s="98"/>
      <c r="Y9" s="114" t="e">
        <f t="shared" si="11"/>
        <v>#REF!</v>
      </c>
      <c r="Z9" s="111" t="e">
        <f t="shared" si="12"/>
        <v>#REF!</v>
      </c>
      <c r="AA9" s="112" t="e">
        <f t="shared" si="13"/>
        <v>#REF!</v>
      </c>
      <c r="AE9" s="199" t="str">
        <f t="shared" si="3"/>
        <v>619650</v>
      </c>
      <c r="AF9" s="103"/>
      <c r="AG9" s="207"/>
      <c r="AH9" s="208"/>
      <c r="AI9" s="209">
        <f t="shared" si="4"/>
        <v>619650</v>
      </c>
      <c r="AJ9" s="210">
        <f t="shared" si="5"/>
        <v>619650</v>
      </c>
      <c r="AL9" s="203">
        <f t="shared" si="6"/>
        <v>620602</v>
      </c>
      <c r="AM9" s="211">
        <f t="shared" si="6"/>
        <v>948</v>
      </c>
      <c r="AN9" s="212">
        <f t="shared" si="7"/>
        <v>-619654</v>
      </c>
      <c r="AO9" s="213">
        <f t="shared" si="8"/>
        <v>-653.64345991561186</v>
      </c>
    </row>
    <row r="10" spans="1:41" x14ac:dyDescent="0.2">
      <c r="A10" s="103">
        <v>101</v>
      </c>
      <c r="B10" s="104">
        <v>0.375</v>
      </c>
      <c r="C10" s="105">
        <v>2013</v>
      </c>
      <c r="D10" s="105">
        <v>7</v>
      </c>
      <c r="E10" s="105">
        <v>8</v>
      </c>
      <c r="F10" s="106">
        <v>620598</v>
      </c>
      <c r="G10" s="105">
        <v>0</v>
      </c>
      <c r="H10" s="106">
        <v>101239</v>
      </c>
      <c r="I10" s="105">
        <v>0</v>
      </c>
      <c r="J10" s="105">
        <v>0</v>
      </c>
      <c r="K10" s="105">
        <v>0</v>
      </c>
      <c r="L10" s="107">
        <v>316.83370000000002</v>
      </c>
      <c r="M10" s="106">
        <v>12.4</v>
      </c>
      <c r="N10" s="108">
        <v>0</v>
      </c>
      <c r="O10" s="109">
        <v>1063</v>
      </c>
      <c r="P10" s="94">
        <f t="shared" si="0"/>
        <v>1063</v>
      </c>
      <c r="Q10" s="1">
        <v>8</v>
      </c>
      <c r="R10" s="110" t="e">
        <f t="shared" si="1"/>
        <v>#REF!</v>
      </c>
      <c r="S10" s="111" t="e">
        <f>#REF!</f>
        <v>#REF!</v>
      </c>
      <c r="T10" s="112" t="e">
        <f t="shared" si="9"/>
        <v>#REF!</v>
      </c>
      <c r="U10" s="98"/>
      <c r="V10" s="112">
        <f t="shared" si="2"/>
        <v>1063</v>
      </c>
      <c r="W10" s="113">
        <f t="shared" si="10"/>
        <v>37539.494209999997</v>
      </c>
      <c r="X10" s="98"/>
      <c r="Y10" s="114" t="e">
        <f t="shared" si="11"/>
        <v>#REF!</v>
      </c>
      <c r="Z10" s="111" t="e">
        <f t="shared" si="12"/>
        <v>#REF!</v>
      </c>
      <c r="AA10" s="112" t="e">
        <f t="shared" si="13"/>
        <v>#REF!</v>
      </c>
      <c r="AE10" s="199" t="str">
        <f t="shared" si="3"/>
        <v>620598</v>
      </c>
      <c r="AF10" s="103">
        <v>101</v>
      </c>
      <c r="AG10" s="207">
        <v>8</v>
      </c>
      <c r="AH10" s="208">
        <v>620602</v>
      </c>
      <c r="AI10" s="209">
        <f t="shared" si="4"/>
        <v>620598</v>
      </c>
      <c r="AJ10" s="210">
        <f t="shared" si="5"/>
        <v>-4</v>
      </c>
      <c r="AL10" s="203">
        <f t="shared" si="6"/>
        <v>1059</v>
      </c>
      <c r="AM10" s="211">
        <f t="shared" si="6"/>
        <v>1063</v>
      </c>
      <c r="AN10" s="212">
        <f t="shared" si="7"/>
        <v>4</v>
      </c>
      <c r="AO10" s="213">
        <f t="shared" si="8"/>
        <v>3.7629350893697085E-3</v>
      </c>
    </row>
    <row r="11" spans="1:41" x14ac:dyDescent="0.2">
      <c r="A11" s="103">
        <v>101</v>
      </c>
      <c r="B11" s="104">
        <v>0.375</v>
      </c>
      <c r="C11" s="105">
        <v>2013</v>
      </c>
      <c r="D11" s="105">
        <v>7</v>
      </c>
      <c r="E11" s="105">
        <v>9</v>
      </c>
      <c r="F11" s="106">
        <v>621661</v>
      </c>
      <c r="G11" s="105">
        <v>0</v>
      </c>
      <c r="H11" s="106">
        <v>101284</v>
      </c>
      <c r="I11" s="105">
        <v>0</v>
      </c>
      <c r="J11" s="105">
        <v>0</v>
      </c>
      <c r="K11" s="105">
        <v>0</v>
      </c>
      <c r="L11" s="107">
        <v>310.06639999999999</v>
      </c>
      <c r="M11" s="106">
        <v>12.3</v>
      </c>
      <c r="N11" s="108">
        <v>0</v>
      </c>
      <c r="O11" s="109">
        <v>1050</v>
      </c>
      <c r="P11" s="94">
        <f t="shared" si="0"/>
        <v>1050</v>
      </c>
      <c r="Q11" s="1">
        <v>9</v>
      </c>
      <c r="R11" s="155" t="e">
        <f t="shared" si="1"/>
        <v>#REF!</v>
      </c>
      <c r="S11" s="111" t="e">
        <f>#REF!</f>
        <v>#REF!</v>
      </c>
      <c r="T11" s="112" t="e">
        <f t="shared" si="9"/>
        <v>#REF!</v>
      </c>
      <c r="V11" s="115">
        <f t="shared" si="2"/>
        <v>1050</v>
      </c>
      <c r="W11" s="116">
        <f t="shared" si="10"/>
        <v>37080.4035</v>
      </c>
      <c r="Y11" s="114" t="e">
        <f t="shared" si="11"/>
        <v>#REF!</v>
      </c>
      <c r="Z11" s="111" t="e">
        <f t="shared" si="12"/>
        <v>#REF!</v>
      </c>
      <c r="AA11" s="112" t="e">
        <f t="shared" si="13"/>
        <v>#REF!</v>
      </c>
      <c r="AE11" s="199" t="str">
        <f t="shared" si="3"/>
        <v>621661</v>
      </c>
      <c r="AF11" s="103">
        <v>101</v>
      </c>
      <c r="AG11" s="207">
        <v>9</v>
      </c>
      <c r="AH11" s="208">
        <v>621661</v>
      </c>
      <c r="AI11" s="209">
        <f t="shared" si="4"/>
        <v>621661</v>
      </c>
      <c r="AJ11" s="210">
        <f t="shared" si="5"/>
        <v>0</v>
      </c>
      <c r="AL11" s="203">
        <f t="shared" si="6"/>
        <v>1055</v>
      </c>
      <c r="AM11" s="211">
        <f t="shared" si="6"/>
        <v>1050</v>
      </c>
      <c r="AN11" s="212">
        <f t="shared" si="7"/>
        <v>-5</v>
      </c>
      <c r="AO11" s="213">
        <f t="shared" si="8"/>
        <v>-4.7619047619047623E-3</v>
      </c>
    </row>
    <row r="12" spans="1:41" x14ac:dyDescent="0.2">
      <c r="A12" s="103">
        <v>101</v>
      </c>
      <c r="B12" s="104">
        <v>0.375</v>
      </c>
      <c r="C12" s="105">
        <v>2013</v>
      </c>
      <c r="D12" s="105">
        <v>7</v>
      </c>
      <c r="E12" s="105">
        <v>10</v>
      </c>
      <c r="F12" s="106">
        <v>622711</v>
      </c>
      <c r="G12" s="105">
        <v>0</v>
      </c>
      <c r="H12" s="106">
        <v>101329</v>
      </c>
      <c r="I12" s="105">
        <v>0</v>
      </c>
      <c r="J12" s="105">
        <v>0</v>
      </c>
      <c r="K12" s="105">
        <v>0</v>
      </c>
      <c r="L12" s="107">
        <v>310.57389999999998</v>
      </c>
      <c r="M12" s="106">
        <v>12.4</v>
      </c>
      <c r="N12" s="108">
        <v>0</v>
      </c>
      <c r="O12" s="109">
        <v>895</v>
      </c>
      <c r="P12" s="94">
        <f t="shared" si="0"/>
        <v>895</v>
      </c>
      <c r="Q12" s="1">
        <v>10</v>
      </c>
      <c r="R12" s="155" t="e">
        <f t="shared" si="1"/>
        <v>#REF!</v>
      </c>
      <c r="S12" s="111" t="e">
        <f>#REF!</f>
        <v>#REF!</v>
      </c>
      <c r="T12" s="112" t="e">
        <f t="shared" si="9"/>
        <v>#REF!</v>
      </c>
      <c r="V12" s="115">
        <f t="shared" si="2"/>
        <v>895</v>
      </c>
      <c r="W12" s="116">
        <f t="shared" si="10"/>
        <v>31606.629649999999</v>
      </c>
      <c r="Y12" s="114" t="e">
        <f t="shared" si="11"/>
        <v>#REF!</v>
      </c>
      <c r="Z12" s="111" t="e">
        <f t="shared" si="12"/>
        <v>#REF!</v>
      </c>
      <c r="AA12" s="112" t="e">
        <f t="shared" si="13"/>
        <v>#REF!</v>
      </c>
      <c r="AE12" s="199" t="str">
        <f t="shared" si="3"/>
        <v>622711</v>
      </c>
      <c r="AF12" s="103">
        <v>101</v>
      </c>
      <c r="AG12" s="207">
        <v>10</v>
      </c>
      <c r="AH12" s="208">
        <v>622716</v>
      </c>
      <c r="AI12" s="209">
        <f t="shared" si="4"/>
        <v>622711</v>
      </c>
      <c r="AJ12" s="210">
        <f t="shared" si="5"/>
        <v>-5</v>
      </c>
      <c r="AL12" s="203">
        <f t="shared" si="6"/>
        <v>889</v>
      </c>
      <c r="AM12" s="211">
        <f t="shared" si="6"/>
        <v>895</v>
      </c>
      <c r="AN12" s="212">
        <f t="shared" si="7"/>
        <v>6</v>
      </c>
      <c r="AO12" s="213">
        <f t="shared" si="8"/>
        <v>6.7039106145251395E-3</v>
      </c>
    </row>
    <row r="13" spans="1:41" x14ac:dyDescent="0.2">
      <c r="A13" s="103">
        <v>101</v>
      </c>
      <c r="B13" s="104">
        <v>0.375</v>
      </c>
      <c r="C13" s="105">
        <v>2013</v>
      </c>
      <c r="D13" s="105">
        <v>7</v>
      </c>
      <c r="E13" s="105">
        <v>11</v>
      </c>
      <c r="F13" s="106">
        <v>623606</v>
      </c>
      <c r="G13" s="105">
        <v>0</v>
      </c>
      <c r="H13" s="106">
        <v>101367</v>
      </c>
      <c r="I13" s="105">
        <v>0</v>
      </c>
      <c r="J13" s="105">
        <v>0</v>
      </c>
      <c r="K13" s="105">
        <v>0</v>
      </c>
      <c r="L13" s="107">
        <v>311.06959999999998</v>
      </c>
      <c r="M13" s="106">
        <v>12.4</v>
      </c>
      <c r="N13" s="108">
        <v>0</v>
      </c>
      <c r="O13" s="109">
        <v>850</v>
      </c>
      <c r="P13" s="94">
        <f t="shared" si="0"/>
        <v>850</v>
      </c>
      <c r="Q13" s="1">
        <v>11</v>
      </c>
      <c r="R13" s="155" t="e">
        <f t="shared" si="1"/>
        <v>#REF!</v>
      </c>
      <c r="S13" s="111" t="e">
        <f>#REF!</f>
        <v>#REF!</v>
      </c>
      <c r="T13" s="112" t="e">
        <f t="shared" si="9"/>
        <v>#REF!</v>
      </c>
      <c r="V13" s="115">
        <f t="shared" si="2"/>
        <v>850</v>
      </c>
      <c r="W13" s="116">
        <f t="shared" si="10"/>
        <v>30017.469499999999</v>
      </c>
      <c r="Y13" s="114" t="e">
        <f t="shared" si="11"/>
        <v>#REF!</v>
      </c>
      <c r="Z13" s="111" t="e">
        <f t="shared" si="12"/>
        <v>#REF!</v>
      </c>
      <c r="AA13" s="112" t="e">
        <f t="shared" si="13"/>
        <v>#REF!</v>
      </c>
      <c r="AE13" s="199" t="str">
        <f t="shared" si="3"/>
        <v>623606</v>
      </c>
      <c r="AF13" s="103">
        <v>101</v>
      </c>
      <c r="AG13" s="207">
        <v>11</v>
      </c>
      <c r="AH13" s="208">
        <v>623605</v>
      </c>
      <c r="AI13" s="209">
        <f t="shared" si="4"/>
        <v>623606</v>
      </c>
      <c r="AJ13" s="210">
        <f t="shared" si="5"/>
        <v>1</v>
      </c>
      <c r="AL13" s="203">
        <f t="shared" si="6"/>
        <v>853</v>
      </c>
      <c r="AM13" s="211">
        <f t="shared" si="6"/>
        <v>850</v>
      </c>
      <c r="AN13" s="212">
        <f t="shared" si="7"/>
        <v>-3</v>
      </c>
      <c r="AO13" s="213">
        <f t="shared" si="8"/>
        <v>-3.5294117647058825E-3</v>
      </c>
    </row>
    <row r="14" spans="1:41" x14ac:dyDescent="0.2">
      <c r="A14" s="103">
        <v>101</v>
      </c>
      <c r="B14" s="104">
        <v>0.375</v>
      </c>
      <c r="C14" s="105">
        <v>2013</v>
      </c>
      <c r="D14" s="105">
        <v>7</v>
      </c>
      <c r="E14" s="105">
        <v>12</v>
      </c>
      <c r="F14" s="106">
        <v>624456</v>
      </c>
      <c r="G14" s="105">
        <v>0</v>
      </c>
      <c r="H14" s="106">
        <v>101403</v>
      </c>
      <c r="I14" s="105">
        <v>0</v>
      </c>
      <c r="J14" s="105">
        <v>0</v>
      </c>
      <c r="K14" s="105">
        <v>0</v>
      </c>
      <c r="L14" s="107">
        <v>310.31060000000002</v>
      </c>
      <c r="M14" s="106">
        <v>13.1</v>
      </c>
      <c r="N14" s="108">
        <v>0</v>
      </c>
      <c r="O14" s="109">
        <v>1005</v>
      </c>
      <c r="P14" s="94">
        <f t="shared" si="0"/>
        <v>1005</v>
      </c>
      <c r="Q14" s="1">
        <v>12</v>
      </c>
      <c r="R14" s="155" t="e">
        <f t="shared" si="1"/>
        <v>#REF!</v>
      </c>
      <c r="S14" s="111" t="e">
        <f>#REF!</f>
        <v>#REF!</v>
      </c>
      <c r="T14" s="112" t="e">
        <f t="shared" si="9"/>
        <v>#REF!</v>
      </c>
      <c r="V14" s="115">
        <f t="shared" si="2"/>
        <v>1005</v>
      </c>
      <c r="W14" s="116">
        <f t="shared" si="10"/>
        <v>35491.243349999997</v>
      </c>
      <c r="Y14" s="114" t="e">
        <f t="shared" si="11"/>
        <v>#REF!</v>
      </c>
      <c r="Z14" s="111" t="e">
        <f t="shared" si="12"/>
        <v>#REF!</v>
      </c>
      <c r="AA14" s="112" t="e">
        <f t="shared" si="13"/>
        <v>#REF!</v>
      </c>
      <c r="AE14" s="199" t="str">
        <f t="shared" si="3"/>
        <v>624456</v>
      </c>
      <c r="AF14" s="103">
        <v>101</v>
      </c>
      <c r="AG14" s="207">
        <v>12</v>
      </c>
      <c r="AH14" s="208">
        <v>624458</v>
      </c>
      <c r="AI14" s="209">
        <f t="shared" si="4"/>
        <v>624456</v>
      </c>
      <c r="AJ14" s="210">
        <f t="shared" si="5"/>
        <v>-2</v>
      </c>
      <c r="AL14" s="203">
        <f t="shared" si="6"/>
        <v>1008</v>
      </c>
      <c r="AM14" s="211">
        <f t="shared" si="6"/>
        <v>1005</v>
      </c>
      <c r="AN14" s="212">
        <f t="shared" si="7"/>
        <v>-3</v>
      </c>
      <c r="AO14" s="213">
        <f t="shared" si="8"/>
        <v>-2.9850746268656717E-3</v>
      </c>
    </row>
    <row r="15" spans="1:41" x14ac:dyDescent="0.2">
      <c r="A15" s="103">
        <v>101</v>
      </c>
      <c r="B15" s="104">
        <v>0.375</v>
      </c>
      <c r="C15" s="105">
        <v>2013</v>
      </c>
      <c r="D15" s="105">
        <v>7</v>
      </c>
      <c r="E15" s="105">
        <v>13</v>
      </c>
      <c r="F15" s="106">
        <v>625461</v>
      </c>
      <c r="G15" s="105">
        <v>0</v>
      </c>
      <c r="H15" s="106">
        <v>101446</v>
      </c>
      <c r="I15" s="105">
        <v>0</v>
      </c>
      <c r="J15" s="105">
        <v>0</v>
      </c>
      <c r="K15" s="105">
        <v>0</v>
      </c>
      <c r="L15" s="107">
        <v>311.76530000000002</v>
      </c>
      <c r="M15" s="106">
        <v>12.3</v>
      </c>
      <c r="N15" s="108">
        <v>0</v>
      </c>
      <c r="O15" s="109">
        <v>912</v>
      </c>
      <c r="P15" s="94">
        <f t="shared" si="0"/>
        <v>912</v>
      </c>
      <c r="Q15" s="1">
        <v>13</v>
      </c>
      <c r="R15" s="155" t="e">
        <f t="shared" si="1"/>
        <v>#REF!</v>
      </c>
      <c r="S15" s="111" t="e">
        <f>#REF!</f>
        <v>#REF!</v>
      </c>
      <c r="T15" s="112" t="e">
        <f t="shared" si="9"/>
        <v>#REF!</v>
      </c>
      <c r="V15" s="115">
        <f t="shared" si="2"/>
        <v>912</v>
      </c>
      <c r="W15" s="116">
        <f t="shared" si="10"/>
        <v>32206.979039999998</v>
      </c>
      <c r="Y15" s="114" t="e">
        <f t="shared" si="11"/>
        <v>#REF!</v>
      </c>
      <c r="Z15" s="111" t="e">
        <f t="shared" si="12"/>
        <v>#REF!</v>
      </c>
      <c r="AA15" s="112" t="e">
        <f t="shared" si="13"/>
        <v>#REF!</v>
      </c>
      <c r="AE15" s="199" t="str">
        <f t="shared" si="3"/>
        <v>625461</v>
      </c>
      <c r="AF15" s="103">
        <v>101</v>
      </c>
      <c r="AG15" s="207">
        <v>13</v>
      </c>
      <c r="AH15" s="208">
        <v>625466</v>
      </c>
      <c r="AI15" s="209">
        <f t="shared" si="4"/>
        <v>625461</v>
      </c>
      <c r="AJ15" s="210">
        <f t="shared" si="5"/>
        <v>-5</v>
      </c>
      <c r="AL15" s="203">
        <f t="shared" si="6"/>
        <v>911</v>
      </c>
      <c r="AM15" s="211">
        <f t="shared" si="6"/>
        <v>912</v>
      </c>
      <c r="AN15" s="212">
        <f t="shared" si="7"/>
        <v>1</v>
      </c>
      <c r="AO15" s="213">
        <f t="shared" si="8"/>
        <v>1.0964912280701754E-3</v>
      </c>
    </row>
    <row r="16" spans="1:41" x14ac:dyDescent="0.2">
      <c r="A16" s="103">
        <v>101</v>
      </c>
      <c r="B16" s="104">
        <v>0.375</v>
      </c>
      <c r="C16" s="105">
        <v>2013</v>
      </c>
      <c r="D16" s="105">
        <v>7</v>
      </c>
      <c r="E16" s="105">
        <v>14</v>
      </c>
      <c r="F16" s="106">
        <v>626373</v>
      </c>
      <c r="G16" s="105">
        <v>0</v>
      </c>
      <c r="H16" s="106">
        <v>101484</v>
      </c>
      <c r="I16" s="105">
        <v>0</v>
      </c>
      <c r="J16" s="105">
        <v>0</v>
      </c>
      <c r="K16" s="105">
        <v>0</v>
      </c>
      <c r="L16" s="107">
        <v>315.67619999999999</v>
      </c>
      <c r="M16" s="106">
        <v>12.4</v>
      </c>
      <c r="N16" s="108">
        <v>0</v>
      </c>
      <c r="O16" s="109">
        <v>940</v>
      </c>
      <c r="P16" s="94">
        <f t="shared" si="0"/>
        <v>940</v>
      </c>
      <c r="Q16" s="1">
        <v>14</v>
      </c>
      <c r="R16" s="155" t="e">
        <f t="shared" si="1"/>
        <v>#REF!</v>
      </c>
      <c r="S16" s="111" t="e">
        <f>#REF!</f>
        <v>#REF!</v>
      </c>
      <c r="T16" s="112" t="e">
        <f t="shared" si="9"/>
        <v>#REF!</v>
      </c>
      <c r="V16" s="115">
        <f t="shared" si="2"/>
        <v>940</v>
      </c>
      <c r="W16" s="116">
        <f t="shared" si="10"/>
        <v>33195.789799999999</v>
      </c>
      <c r="Y16" s="114" t="e">
        <f t="shared" si="11"/>
        <v>#REF!</v>
      </c>
      <c r="Z16" s="111" t="e">
        <f t="shared" si="12"/>
        <v>#REF!</v>
      </c>
      <c r="AA16" s="112" t="e">
        <f t="shared" si="13"/>
        <v>#REF!</v>
      </c>
      <c r="AE16" s="199" t="str">
        <f t="shared" si="3"/>
        <v>626373</v>
      </c>
      <c r="AF16" s="103">
        <v>101</v>
      </c>
      <c r="AG16" s="207">
        <v>14</v>
      </c>
      <c r="AH16" s="208">
        <v>626377</v>
      </c>
      <c r="AI16" s="209">
        <f t="shared" si="4"/>
        <v>626373</v>
      </c>
      <c r="AJ16" s="210">
        <f t="shared" si="5"/>
        <v>-4</v>
      </c>
      <c r="AL16" s="203">
        <f t="shared" si="6"/>
        <v>938</v>
      </c>
      <c r="AM16" s="211">
        <f t="shared" si="6"/>
        <v>940</v>
      </c>
      <c r="AN16" s="212">
        <f t="shared" si="7"/>
        <v>2</v>
      </c>
      <c r="AO16" s="213">
        <f t="shared" si="8"/>
        <v>2.1276595744680851E-3</v>
      </c>
    </row>
    <row r="17" spans="1:41" x14ac:dyDescent="0.2">
      <c r="A17" s="103">
        <v>101</v>
      </c>
      <c r="B17" s="104">
        <v>0.375</v>
      </c>
      <c r="C17" s="105">
        <v>2013</v>
      </c>
      <c r="D17" s="105">
        <v>7</v>
      </c>
      <c r="E17" s="105">
        <v>15</v>
      </c>
      <c r="F17" s="106">
        <v>627313</v>
      </c>
      <c r="G17" s="105">
        <v>0</v>
      </c>
      <c r="H17" s="106">
        <v>101523</v>
      </c>
      <c r="I17" s="105">
        <v>0</v>
      </c>
      <c r="J17" s="105">
        <v>0</v>
      </c>
      <c r="K17" s="105">
        <v>0</v>
      </c>
      <c r="L17" s="107">
        <v>316.75200000000001</v>
      </c>
      <c r="M17" s="106">
        <v>12.3</v>
      </c>
      <c r="N17" s="108">
        <v>0</v>
      </c>
      <c r="O17" s="109">
        <v>896</v>
      </c>
      <c r="P17" s="94">
        <f t="shared" si="0"/>
        <v>896</v>
      </c>
      <c r="Q17" s="1">
        <v>15</v>
      </c>
      <c r="R17" s="155" t="e">
        <f t="shared" si="1"/>
        <v>#REF!</v>
      </c>
      <c r="S17" s="111" t="e">
        <f>#REF!</f>
        <v>#REF!</v>
      </c>
      <c r="T17" s="112" t="e">
        <f t="shared" si="9"/>
        <v>#REF!</v>
      </c>
      <c r="V17" s="115">
        <f t="shared" si="2"/>
        <v>896</v>
      </c>
      <c r="W17" s="116">
        <f t="shared" si="10"/>
        <v>31641.944319999999</v>
      </c>
      <c r="Y17" s="114" t="e">
        <f t="shared" si="11"/>
        <v>#REF!</v>
      </c>
      <c r="Z17" s="111" t="e">
        <f t="shared" si="12"/>
        <v>#REF!</v>
      </c>
      <c r="AA17" s="112" t="e">
        <f t="shared" si="13"/>
        <v>#REF!</v>
      </c>
      <c r="AE17" s="199" t="str">
        <f t="shared" si="3"/>
        <v>627313</v>
      </c>
      <c r="AF17" s="103">
        <v>101</v>
      </c>
      <c r="AG17" s="207">
        <v>15</v>
      </c>
      <c r="AH17" s="208">
        <v>627315</v>
      </c>
      <c r="AI17" s="209">
        <f t="shared" si="4"/>
        <v>627313</v>
      </c>
      <c r="AJ17" s="210">
        <f t="shared" si="5"/>
        <v>-2</v>
      </c>
      <c r="AL17" s="203">
        <f t="shared" si="6"/>
        <v>893</v>
      </c>
      <c r="AM17" s="211">
        <f t="shared" si="6"/>
        <v>896</v>
      </c>
      <c r="AN17" s="212">
        <f t="shared" si="7"/>
        <v>3</v>
      </c>
      <c r="AO17" s="213">
        <f t="shared" si="8"/>
        <v>3.3482142857142855E-3</v>
      </c>
    </row>
    <row r="18" spans="1:41" x14ac:dyDescent="0.2">
      <c r="A18" s="103">
        <v>101</v>
      </c>
      <c r="B18" s="104">
        <v>0.375</v>
      </c>
      <c r="C18" s="105">
        <v>2013</v>
      </c>
      <c r="D18" s="105">
        <v>7</v>
      </c>
      <c r="E18" s="105">
        <v>16</v>
      </c>
      <c r="F18" s="106">
        <v>628209</v>
      </c>
      <c r="G18" s="105">
        <v>0</v>
      </c>
      <c r="H18" s="106">
        <v>101561</v>
      </c>
      <c r="I18" s="105">
        <v>0</v>
      </c>
      <c r="J18" s="105">
        <v>0</v>
      </c>
      <c r="K18" s="105">
        <v>0</v>
      </c>
      <c r="L18" s="107">
        <v>310.2312</v>
      </c>
      <c r="M18" s="106">
        <v>12.9</v>
      </c>
      <c r="N18" s="108">
        <v>0</v>
      </c>
      <c r="O18" s="109">
        <v>872</v>
      </c>
      <c r="P18" s="94">
        <f t="shared" si="0"/>
        <v>872</v>
      </c>
      <c r="Q18" s="1">
        <v>16</v>
      </c>
      <c r="R18" s="155" t="e">
        <f t="shared" si="1"/>
        <v>#REF!</v>
      </c>
      <c r="S18" s="111" t="e">
        <f>#REF!</f>
        <v>#REF!</v>
      </c>
      <c r="T18" s="112" t="e">
        <f t="shared" si="9"/>
        <v>#REF!</v>
      </c>
      <c r="V18" s="115">
        <f t="shared" si="2"/>
        <v>872</v>
      </c>
      <c r="W18" s="116">
        <f t="shared" si="10"/>
        <v>30794.392240000001</v>
      </c>
      <c r="Y18" s="114" t="e">
        <f t="shared" si="11"/>
        <v>#REF!</v>
      </c>
      <c r="Z18" s="111" t="e">
        <f t="shared" si="12"/>
        <v>#REF!</v>
      </c>
      <c r="AA18" s="112" t="e">
        <f t="shared" si="13"/>
        <v>#REF!</v>
      </c>
      <c r="AE18" s="199" t="str">
        <f t="shared" si="3"/>
        <v>628209</v>
      </c>
      <c r="AF18" s="103">
        <v>101</v>
      </c>
      <c r="AG18" s="207">
        <v>16</v>
      </c>
      <c r="AH18" s="208">
        <v>628208</v>
      </c>
      <c r="AI18" s="209">
        <f t="shared" si="4"/>
        <v>628209</v>
      </c>
      <c r="AJ18" s="210">
        <f t="shared" si="5"/>
        <v>1</v>
      </c>
      <c r="AL18" s="203">
        <f t="shared" si="6"/>
        <v>877</v>
      </c>
      <c r="AM18" s="211">
        <f t="shared" si="6"/>
        <v>872</v>
      </c>
      <c r="AN18" s="212">
        <f t="shared" si="7"/>
        <v>-5</v>
      </c>
      <c r="AO18" s="213">
        <f t="shared" si="8"/>
        <v>-5.7339449541284407E-3</v>
      </c>
    </row>
    <row r="19" spans="1:41" x14ac:dyDescent="0.2">
      <c r="A19" s="103">
        <v>101</v>
      </c>
      <c r="B19" s="104">
        <v>0.375</v>
      </c>
      <c r="C19" s="105">
        <v>2013</v>
      </c>
      <c r="D19" s="105">
        <v>7</v>
      </c>
      <c r="E19" s="105">
        <v>17</v>
      </c>
      <c r="F19" s="106">
        <v>629081</v>
      </c>
      <c r="G19" s="105">
        <v>0</v>
      </c>
      <c r="H19" s="106">
        <v>101599</v>
      </c>
      <c r="I19" s="105">
        <v>0</v>
      </c>
      <c r="J19" s="105">
        <v>0</v>
      </c>
      <c r="K19" s="105">
        <v>0</v>
      </c>
      <c r="L19" s="107">
        <v>309.93270000000001</v>
      </c>
      <c r="M19" s="106">
        <v>13.8</v>
      </c>
      <c r="N19" s="108">
        <v>0</v>
      </c>
      <c r="O19" s="109">
        <v>850</v>
      </c>
      <c r="P19" s="94">
        <f t="shared" si="0"/>
        <v>850</v>
      </c>
      <c r="Q19" s="1">
        <v>17</v>
      </c>
      <c r="R19" s="155" t="e">
        <f t="shared" si="1"/>
        <v>#REF!</v>
      </c>
      <c r="S19" s="111" t="e">
        <f>#REF!</f>
        <v>#REF!</v>
      </c>
      <c r="T19" s="112" t="e">
        <f t="shared" si="9"/>
        <v>#REF!</v>
      </c>
      <c r="V19" s="115">
        <f t="shared" si="2"/>
        <v>850</v>
      </c>
      <c r="W19" s="116">
        <f t="shared" si="10"/>
        <v>30017.469499999999</v>
      </c>
      <c r="Y19" s="114" t="e">
        <f t="shared" si="11"/>
        <v>#REF!</v>
      </c>
      <c r="Z19" s="111" t="e">
        <f t="shared" si="12"/>
        <v>#REF!</v>
      </c>
      <c r="AA19" s="112" t="e">
        <f t="shared" si="13"/>
        <v>#REF!</v>
      </c>
      <c r="AE19" s="199" t="str">
        <f t="shared" si="3"/>
        <v>629081</v>
      </c>
      <c r="AF19" s="103">
        <v>101</v>
      </c>
      <c r="AG19" s="207">
        <v>17</v>
      </c>
      <c r="AH19" s="208">
        <v>629085</v>
      </c>
      <c r="AI19" s="209">
        <f t="shared" si="4"/>
        <v>629081</v>
      </c>
      <c r="AJ19" s="210">
        <f t="shared" si="5"/>
        <v>-4</v>
      </c>
      <c r="AL19" s="203">
        <f t="shared" si="6"/>
        <v>850</v>
      </c>
      <c r="AM19" s="211">
        <f t="shared" si="6"/>
        <v>850</v>
      </c>
      <c r="AN19" s="212">
        <f t="shared" si="7"/>
        <v>0</v>
      </c>
      <c r="AO19" s="213">
        <f t="shared" si="8"/>
        <v>0</v>
      </c>
    </row>
    <row r="20" spans="1:41" x14ac:dyDescent="0.2">
      <c r="A20" s="103">
        <v>101</v>
      </c>
      <c r="B20" s="104">
        <v>0.375</v>
      </c>
      <c r="C20" s="105">
        <v>2013</v>
      </c>
      <c r="D20" s="105">
        <v>7</v>
      </c>
      <c r="E20" s="105">
        <v>18</v>
      </c>
      <c r="F20" s="106">
        <v>629931</v>
      </c>
      <c r="G20" s="105">
        <v>0</v>
      </c>
      <c r="H20" s="106">
        <v>101635</v>
      </c>
      <c r="I20" s="105">
        <v>0</v>
      </c>
      <c r="J20" s="105">
        <v>0</v>
      </c>
      <c r="K20" s="105">
        <v>0</v>
      </c>
      <c r="L20" s="107">
        <v>310.46719999999999</v>
      </c>
      <c r="M20" s="106">
        <v>13.1</v>
      </c>
      <c r="N20" s="108">
        <v>0</v>
      </c>
      <c r="O20" s="109">
        <v>904</v>
      </c>
      <c r="P20" s="94">
        <f t="shared" si="0"/>
        <v>904</v>
      </c>
      <c r="Q20" s="1">
        <v>18</v>
      </c>
      <c r="R20" s="155" t="e">
        <f t="shared" si="1"/>
        <v>#REF!</v>
      </c>
      <c r="S20" s="111" t="e">
        <f>#REF!</f>
        <v>#REF!</v>
      </c>
      <c r="T20" s="112" t="e">
        <f t="shared" si="9"/>
        <v>#REF!</v>
      </c>
      <c r="V20" s="115">
        <f t="shared" si="2"/>
        <v>904</v>
      </c>
      <c r="W20" s="116">
        <f t="shared" si="10"/>
        <v>31924.46168</v>
      </c>
      <c r="Y20" s="114" t="e">
        <f t="shared" si="11"/>
        <v>#REF!</v>
      </c>
      <c r="Z20" s="111" t="e">
        <f t="shared" si="12"/>
        <v>#REF!</v>
      </c>
      <c r="AA20" s="112" t="e">
        <f t="shared" si="13"/>
        <v>#REF!</v>
      </c>
      <c r="AE20" s="199" t="str">
        <f t="shared" si="3"/>
        <v>629931</v>
      </c>
      <c r="AF20" s="103">
        <v>101</v>
      </c>
      <c r="AG20" s="207">
        <v>18</v>
      </c>
      <c r="AH20" s="208">
        <v>629935</v>
      </c>
      <c r="AI20" s="209">
        <f t="shared" si="4"/>
        <v>629931</v>
      </c>
      <c r="AJ20" s="210">
        <f t="shared" si="5"/>
        <v>-4</v>
      </c>
      <c r="AL20" s="203">
        <f t="shared" si="6"/>
        <v>899</v>
      </c>
      <c r="AM20" s="211">
        <f t="shared" si="6"/>
        <v>904</v>
      </c>
      <c r="AN20" s="212">
        <f t="shared" si="7"/>
        <v>5</v>
      </c>
      <c r="AO20" s="213">
        <f t="shared" si="8"/>
        <v>5.5309734513274336E-3</v>
      </c>
    </row>
    <row r="21" spans="1:41" x14ac:dyDescent="0.2">
      <c r="A21" s="103">
        <v>101</v>
      </c>
      <c r="B21" s="104">
        <v>0.375</v>
      </c>
      <c r="C21" s="105">
        <v>2013</v>
      </c>
      <c r="D21" s="105">
        <v>7</v>
      </c>
      <c r="E21" s="105">
        <v>19</v>
      </c>
      <c r="F21" s="106">
        <v>630835</v>
      </c>
      <c r="G21" s="105">
        <v>0</v>
      </c>
      <c r="H21" s="106">
        <v>101674</v>
      </c>
      <c r="I21" s="105">
        <v>0</v>
      </c>
      <c r="J21" s="105">
        <v>0</v>
      </c>
      <c r="K21" s="105">
        <v>0</v>
      </c>
      <c r="L21" s="107">
        <v>310.1755</v>
      </c>
      <c r="M21" s="106">
        <v>13.1</v>
      </c>
      <c r="N21" s="108">
        <v>0</v>
      </c>
      <c r="O21" s="109">
        <v>935</v>
      </c>
      <c r="P21" s="94">
        <f t="shared" si="0"/>
        <v>935</v>
      </c>
      <c r="Q21" s="1">
        <v>19</v>
      </c>
      <c r="R21" s="155" t="e">
        <f t="shared" si="1"/>
        <v>#REF!</v>
      </c>
      <c r="S21" s="111" t="e">
        <f>#REF!</f>
        <v>#REF!</v>
      </c>
      <c r="T21" s="112" t="e">
        <f t="shared" si="9"/>
        <v>#REF!</v>
      </c>
      <c r="V21" s="115">
        <f t="shared" si="2"/>
        <v>935</v>
      </c>
      <c r="W21" s="116">
        <f t="shared" si="10"/>
        <v>33019.21645</v>
      </c>
      <c r="Y21" s="114" t="e">
        <f t="shared" si="11"/>
        <v>#REF!</v>
      </c>
      <c r="Z21" s="111" t="e">
        <f t="shared" si="12"/>
        <v>#REF!</v>
      </c>
      <c r="AA21" s="112" t="e">
        <f t="shared" si="13"/>
        <v>#REF!</v>
      </c>
      <c r="AE21" s="199" t="str">
        <f t="shared" si="3"/>
        <v>630835</v>
      </c>
      <c r="AF21" s="103">
        <v>101</v>
      </c>
      <c r="AG21" s="207">
        <v>19</v>
      </c>
      <c r="AH21" s="208">
        <v>630834</v>
      </c>
      <c r="AI21" s="209">
        <f t="shared" si="4"/>
        <v>630835</v>
      </c>
      <c r="AJ21" s="210">
        <f t="shared" si="5"/>
        <v>1</v>
      </c>
      <c r="AL21" s="203">
        <f t="shared" si="6"/>
        <v>935</v>
      </c>
      <c r="AM21" s="211">
        <f t="shared" si="6"/>
        <v>935</v>
      </c>
      <c r="AN21" s="212">
        <f t="shared" si="7"/>
        <v>0</v>
      </c>
      <c r="AO21" s="213">
        <f t="shared" si="8"/>
        <v>0</v>
      </c>
    </row>
    <row r="22" spans="1:41" x14ac:dyDescent="0.2">
      <c r="A22" s="103">
        <v>101</v>
      </c>
      <c r="B22" s="104">
        <v>0.375</v>
      </c>
      <c r="C22" s="105">
        <v>2013</v>
      </c>
      <c r="D22" s="105">
        <v>7</v>
      </c>
      <c r="E22" s="105">
        <v>20</v>
      </c>
      <c r="F22" s="106">
        <v>631770</v>
      </c>
      <c r="G22" s="105">
        <v>0</v>
      </c>
      <c r="H22" s="106">
        <v>101713</v>
      </c>
      <c r="I22" s="105">
        <v>0</v>
      </c>
      <c r="J22" s="105">
        <v>0</v>
      </c>
      <c r="K22" s="105">
        <v>0</v>
      </c>
      <c r="L22" s="107">
        <v>310.5976</v>
      </c>
      <c r="M22" s="106">
        <v>13.1</v>
      </c>
      <c r="N22" s="108">
        <v>0</v>
      </c>
      <c r="O22" s="109">
        <v>948</v>
      </c>
      <c r="P22" s="94">
        <f t="shared" si="0"/>
        <v>948</v>
      </c>
      <c r="Q22" s="1">
        <v>20</v>
      </c>
      <c r="R22" s="155" t="e">
        <f t="shared" si="1"/>
        <v>#REF!</v>
      </c>
      <c r="S22" s="111" t="e">
        <f>#REF!</f>
        <v>#REF!</v>
      </c>
      <c r="T22" s="112" t="e">
        <f t="shared" si="9"/>
        <v>#REF!</v>
      </c>
      <c r="V22" s="115">
        <f t="shared" si="2"/>
        <v>948</v>
      </c>
      <c r="W22" s="116">
        <f t="shared" si="10"/>
        <v>33478.307159999997</v>
      </c>
      <c r="Y22" s="114" t="e">
        <f t="shared" si="11"/>
        <v>#REF!</v>
      </c>
      <c r="Z22" s="111" t="e">
        <f t="shared" si="12"/>
        <v>#REF!</v>
      </c>
      <c r="AA22" s="112" t="e">
        <f t="shared" si="13"/>
        <v>#REF!</v>
      </c>
      <c r="AE22" s="199" t="str">
        <f t="shared" si="3"/>
        <v>631770</v>
      </c>
      <c r="AF22" s="103">
        <v>101</v>
      </c>
      <c r="AG22" s="207">
        <v>20</v>
      </c>
      <c r="AH22" s="208">
        <v>631769</v>
      </c>
      <c r="AI22" s="209">
        <f t="shared" si="4"/>
        <v>631770</v>
      </c>
      <c r="AJ22" s="210">
        <f t="shared" si="5"/>
        <v>1</v>
      </c>
      <c r="AL22" s="203">
        <f t="shared" si="6"/>
        <v>951</v>
      </c>
      <c r="AM22" s="211">
        <f t="shared" si="6"/>
        <v>948</v>
      </c>
      <c r="AN22" s="212">
        <f t="shared" si="7"/>
        <v>-3</v>
      </c>
      <c r="AO22" s="213">
        <f t="shared" si="8"/>
        <v>-3.1645569620253164E-3</v>
      </c>
    </row>
    <row r="23" spans="1:41" x14ac:dyDescent="0.2">
      <c r="A23" s="103">
        <v>101</v>
      </c>
      <c r="B23" s="104">
        <v>0.375</v>
      </c>
      <c r="C23" s="105">
        <v>2013</v>
      </c>
      <c r="D23" s="105">
        <v>7</v>
      </c>
      <c r="E23" s="105">
        <v>21</v>
      </c>
      <c r="F23" s="106">
        <v>632718</v>
      </c>
      <c r="G23" s="105">
        <v>0</v>
      </c>
      <c r="H23" s="106">
        <v>101753</v>
      </c>
      <c r="I23" s="105">
        <v>0</v>
      </c>
      <c r="J23" s="105">
        <v>0</v>
      </c>
      <c r="K23" s="105">
        <v>0</v>
      </c>
      <c r="L23" s="107">
        <v>315.8426</v>
      </c>
      <c r="M23" s="106">
        <v>13.4</v>
      </c>
      <c r="N23" s="108">
        <v>0</v>
      </c>
      <c r="O23" s="109">
        <v>949</v>
      </c>
      <c r="P23" s="94">
        <f t="shared" si="0"/>
        <v>949</v>
      </c>
      <c r="Q23" s="1">
        <v>21</v>
      </c>
      <c r="R23" s="155" t="e">
        <f t="shared" si="1"/>
        <v>#REF!</v>
      </c>
      <c r="S23" s="111" t="e">
        <f>#REF!</f>
        <v>#REF!</v>
      </c>
      <c r="T23" s="112" t="e">
        <f t="shared" si="9"/>
        <v>#REF!</v>
      </c>
      <c r="V23" s="115">
        <f t="shared" si="2"/>
        <v>949</v>
      </c>
      <c r="W23" s="116">
        <f t="shared" si="10"/>
        <v>33513.621829999996</v>
      </c>
      <c r="Y23" s="114" t="e">
        <f t="shared" si="11"/>
        <v>#REF!</v>
      </c>
      <c r="Z23" s="111" t="e">
        <f t="shared" si="12"/>
        <v>#REF!</v>
      </c>
      <c r="AA23" s="112" t="e">
        <f t="shared" si="13"/>
        <v>#REF!</v>
      </c>
      <c r="AE23" s="199" t="str">
        <f t="shared" si="3"/>
        <v>632718</v>
      </c>
      <c r="AF23" s="103">
        <v>101</v>
      </c>
      <c r="AG23" s="207">
        <v>21</v>
      </c>
      <c r="AH23" s="208">
        <v>632720</v>
      </c>
      <c r="AI23" s="209">
        <f t="shared" si="4"/>
        <v>632718</v>
      </c>
      <c r="AJ23" s="210">
        <f t="shared" si="5"/>
        <v>-2</v>
      </c>
      <c r="AL23" s="203">
        <f t="shared" si="6"/>
        <v>-632720</v>
      </c>
      <c r="AM23" s="211">
        <f t="shared" si="6"/>
        <v>949</v>
      </c>
      <c r="AN23" s="212">
        <f t="shared" si="7"/>
        <v>633669</v>
      </c>
      <c r="AO23" s="213">
        <f t="shared" si="8"/>
        <v>667.72286617492102</v>
      </c>
    </row>
    <row r="24" spans="1:41" x14ac:dyDescent="0.2">
      <c r="A24" s="103">
        <v>101</v>
      </c>
      <c r="B24" s="104">
        <v>0.375</v>
      </c>
      <c r="C24" s="105">
        <v>2013</v>
      </c>
      <c r="D24" s="105">
        <v>7</v>
      </c>
      <c r="E24" s="105">
        <v>22</v>
      </c>
      <c r="F24" s="106">
        <v>633667</v>
      </c>
      <c r="G24" s="105">
        <v>0</v>
      </c>
      <c r="H24" s="106">
        <v>101793</v>
      </c>
      <c r="I24" s="105">
        <v>0</v>
      </c>
      <c r="J24" s="105">
        <v>0</v>
      </c>
      <c r="K24" s="105">
        <v>0</v>
      </c>
      <c r="L24" s="107">
        <v>316.51769999999999</v>
      </c>
      <c r="M24" s="106">
        <v>13.7</v>
      </c>
      <c r="N24" s="108">
        <v>0</v>
      </c>
      <c r="O24" s="109">
        <v>846</v>
      </c>
      <c r="P24" s="94">
        <f t="shared" si="0"/>
        <v>846</v>
      </c>
      <c r="Q24" s="1">
        <v>22</v>
      </c>
      <c r="R24" s="155" t="e">
        <f t="shared" si="1"/>
        <v>#REF!</v>
      </c>
      <c r="S24" s="111" t="e">
        <f>#REF!</f>
        <v>#REF!</v>
      </c>
      <c r="T24" s="112" t="e">
        <f t="shared" si="9"/>
        <v>#REF!</v>
      </c>
      <c r="V24" s="115">
        <f t="shared" si="2"/>
        <v>846</v>
      </c>
      <c r="W24" s="116">
        <f t="shared" si="10"/>
        <v>29876.21082</v>
      </c>
      <c r="Y24" s="114" t="e">
        <f t="shared" si="11"/>
        <v>#REF!</v>
      </c>
      <c r="Z24" s="111" t="e">
        <f t="shared" si="12"/>
        <v>#REF!</v>
      </c>
      <c r="AA24" s="112" t="e">
        <f t="shared" si="13"/>
        <v>#REF!</v>
      </c>
      <c r="AE24" s="199" t="str">
        <f t="shared" si="3"/>
        <v>633667</v>
      </c>
      <c r="AF24" s="103"/>
      <c r="AG24" s="207"/>
      <c r="AH24" s="208"/>
      <c r="AI24" s="209">
        <f t="shared" si="4"/>
        <v>633667</v>
      </c>
      <c r="AJ24" s="210">
        <f t="shared" si="5"/>
        <v>633667</v>
      </c>
      <c r="AL24" s="203">
        <f t="shared" si="6"/>
        <v>634519</v>
      </c>
      <c r="AM24" s="211">
        <f t="shared" si="6"/>
        <v>846</v>
      </c>
      <c r="AN24" s="212">
        <f t="shared" si="7"/>
        <v>-633673</v>
      </c>
      <c r="AO24" s="213">
        <f t="shared" si="8"/>
        <v>-749.0224586288416</v>
      </c>
    </row>
    <row r="25" spans="1:41" x14ac:dyDescent="0.2">
      <c r="A25" s="103">
        <v>101</v>
      </c>
      <c r="B25" s="104">
        <v>0.375</v>
      </c>
      <c r="C25" s="105">
        <v>2013</v>
      </c>
      <c r="D25" s="105">
        <v>7</v>
      </c>
      <c r="E25" s="105">
        <v>23</v>
      </c>
      <c r="F25" s="106">
        <v>634513</v>
      </c>
      <c r="G25" s="105">
        <v>0</v>
      </c>
      <c r="H25" s="106">
        <v>101829</v>
      </c>
      <c r="I25" s="105">
        <v>0</v>
      </c>
      <c r="J25" s="105">
        <v>0</v>
      </c>
      <c r="K25" s="105">
        <v>0</v>
      </c>
      <c r="L25" s="107">
        <v>311.41469999999998</v>
      </c>
      <c r="M25" s="106">
        <v>13.7</v>
      </c>
      <c r="N25" s="108">
        <v>0</v>
      </c>
      <c r="O25" s="109">
        <v>0</v>
      </c>
      <c r="P25" s="94">
        <f t="shared" si="0"/>
        <v>-634513</v>
      </c>
      <c r="Q25" s="1">
        <v>23</v>
      </c>
      <c r="R25" s="155" t="e">
        <f t="shared" si="1"/>
        <v>#REF!</v>
      </c>
      <c r="S25" s="111" t="e">
        <f>#REF!</f>
        <v>#REF!</v>
      </c>
      <c r="T25" s="112" t="e">
        <f t="shared" si="9"/>
        <v>#REF!</v>
      </c>
      <c r="V25" s="115">
        <f t="shared" si="2"/>
        <v>0</v>
      </c>
      <c r="W25" s="116">
        <f t="shared" si="10"/>
        <v>0</v>
      </c>
      <c r="Y25" s="114" t="e">
        <f t="shared" si="11"/>
        <v>#REF!</v>
      </c>
      <c r="Z25" s="111" t="e">
        <f t="shared" si="12"/>
        <v>#REF!</v>
      </c>
      <c r="AA25" s="112" t="e">
        <f t="shared" si="13"/>
        <v>#REF!</v>
      </c>
      <c r="AE25" s="199" t="str">
        <f t="shared" si="3"/>
        <v>634513</v>
      </c>
      <c r="AF25" s="103">
        <v>101</v>
      </c>
      <c r="AG25" s="207">
        <v>23</v>
      </c>
      <c r="AH25" s="208">
        <v>634519</v>
      </c>
      <c r="AI25" s="209">
        <f t="shared" si="4"/>
        <v>634513</v>
      </c>
      <c r="AJ25" s="210">
        <f t="shared" si="5"/>
        <v>-6</v>
      </c>
      <c r="AL25" s="203">
        <f t="shared" si="6"/>
        <v>-634519</v>
      </c>
      <c r="AM25" s="211">
        <f t="shared" si="6"/>
        <v>-634513</v>
      </c>
      <c r="AN25" s="212">
        <f t="shared" si="7"/>
        <v>6</v>
      </c>
      <c r="AO25" s="213">
        <f t="shared" si="8"/>
        <v>-9.4560710340056079E-6</v>
      </c>
    </row>
    <row r="26" spans="1:41" x14ac:dyDescent="0.2">
      <c r="A26" s="103"/>
      <c r="B26" s="104"/>
      <c r="C26" s="105"/>
      <c r="D26" s="105"/>
      <c r="E26" s="105"/>
      <c r="F26" s="106"/>
      <c r="G26" s="105"/>
      <c r="H26" s="106"/>
      <c r="I26" s="105"/>
      <c r="J26" s="105"/>
      <c r="K26" s="105"/>
      <c r="L26" s="107"/>
      <c r="M26" s="106"/>
      <c r="N26" s="108"/>
      <c r="O26" s="109"/>
      <c r="P26" s="94">
        <f t="shared" si="0"/>
        <v>0</v>
      </c>
      <c r="Q26" s="1">
        <v>24</v>
      </c>
      <c r="R26" s="155" t="e">
        <f t="shared" si="1"/>
        <v>#REF!</v>
      </c>
      <c r="S26" s="111" t="e">
        <f>#REF!</f>
        <v>#REF!</v>
      </c>
      <c r="T26" s="112" t="e">
        <f t="shared" si="9"/>
        <v>#REF!</v>
      </c>
      <c r="V26" s="115">
        <f t="shared" si="2"/>
        <v>0</v>
      </c>
      <c r="W26" s="116">
        <f t="shared" si="10"/>
        <v>0</v>
      </c>
      <c r="Y26" s="114" t="e">
        <f t="shared" si="11"/>
        <v>#REF!</v>
      </c>
      <c r="Z26" s="111" t="e">
        <f t="shared" si="12"/>
        <v>#REF!</v>
      </c>
      <c r="AA26" s="112" t="e">
        <f t="shared" si="13"/>
        <v>#REF!</v>
      </c>
      <c r="AE26" s="199" t="str">
        <f t="shared" si="3"/>
        <v/>
      </c>
      <c r="AF26" s="103"/>
      <c r="AG26" s="207"/>
      <c r="AH26" s="208"/>
      <c r="AI26" s="209">
        <f t="shared" si="4"/>
        <v>0</v>
      </c>
      <c r="AJ26" s="210">
        <f t="shared" si="5"/>
        <v>0</v>
      </c>
      <c r="AL26" s="203">
        <f t="shared" si="6"/>
        <v>636387</v>
      </c>
      <c r="AM26" s="211">
        <f t="shared" si="6"/>
        <v>0</v>
      </c>
      <c r="AN26" s="212">
        <f t="shared" si="7"/>
        <v>-636387</v>
      </c>
      <c r="AO26" s="213" t="str">
        <f t="shared" si="8"/>
        <v/>
      </c>
    </row>
    <row r="27" spans="1:41" x14ac:dyDescent="0.2">
      <c r="A27" s="103"/>
      <c r="B27" s="104"/>
      <c r="C27" s="105"/>
      <c r="D27" s="105"/>
      <c r="E27" s="105"/>
      <c r="F27" s="106"/>
      <c r="G27" s="105"/>
      <c r="H27" s="106"/>
      <c r="I27" s="105"/>
      <c r="J27" s="105"/>
      <c r="K27" s="105"/>
      <c r="L27" s="107"/>
      <c r="M27" s="106"/>
      <c r="N27" s="108"/>
      <c r="O27" s="109"/>
      <c r="P27" s="94">
        <f t="shared" si="0"/>
        <v>0</v>
      </c>
      <c r="Q27" s="1">
        <v>25</v>
      </c>
      <c r="R27" s="155" t="e">
        <f t="shared" si="1"/>
        <v>#REF!</v>
      </c>
      <c r="S27" s="111" t="e">
        <f>#REF!</f>
        <v>#REF!</v>
      </c>
      <c r="T27" s="112" t="e">
        <f t="shared" si="9"/>
        <v>#REF!</v>
      </c>
      <c r="V27" s="115">
        <f t="shared" si="2"/>
        <v>0</v>
      </c>
      <c r="W27" s="116">
        <f t="shared" si="10"/>
        <v>0</v>
      </c>
      <c r="Y27" s="114" t="e">
        <f t="shared" si="11"/>
        <v>#REF!</v>
      </c>
      <c r="Z27" s="111" t="e">
        <f t="shared" si="12"/>
        <v>#REF!</v>
      </c>
      <c r="AA27" s="112" t="e">
        <f t="shared" si="13"/>
        <v>#REF!</v>
      </c>
      <c r="AE27" s="199" t="str">
        <f t="shared" si="3"/>
        <v/>
      </c>
      <c r="AF27" s="103">
        <v>101</v>
      </c>
      <c r="AG27" s="207">
        <v>25</v>
      </c>
      <c r="AH27" s="208">
        <v>636387</v>
      </c>
      <c r="AI27" s="209">
        <f t="shared" si="4"/>
        <v>0</v>
      </c>
      <c r="AJ27" s="210">
        <f t="shared" si="5"/>
        <v>-636387</v>
      </c>
      <c r="AL27" s="203">
        <f t="shared" si="6"/>
        <v>-636387</v>
      </c>
      <c r="AM27" s="211">
        <f t="shared" si="6"/>
        <v>0</v>
      </c>
      <c r="AN27" s="212">
        <f t="shared" si="7"/>
        <v>636387</v>
      </c>
      <c r="AO27" s="213" t="str">
        <f t="shared" si="8"/>
        <v/>
      </c>
    </row>
    <row r="28" spans="1:41" x14ac:dyDescent="0.2">
      <c r="A28" s="103"/>
      <c r="B28" s="104"/>
      <c r="C28" s="105"/>
      <c r="D28" s="105"/>
      <c r="E28" s="105"/>
      <c r="F28" s="106"/>
      <c r="G28" s="105"/>
      <c r="H28" s="106"/>
      <c r="I28" s="105"/>
      <c r="J28" s="105"/>
      <c r="K28" s="105"/>
      <c r="L28" s="107"/>
      <c r="M28" s="106"/>
      <c r="N28" s="108"/>
      <c r="O28" s="109"/>
      <c r="P28" s="94">
        <f t="shared" si="0"/>
        <v>0</v>
      </c>
      <c r="Q28" s="1">
        <v>26</v>
      </c>
      <c r="R28" s="155" t="e">
        <f t="shared" si="1"/>
        <v>#REF!</v>
      </c>
      <c r="S28" s="111" t="e">
        <f>#REF!</f>
        <v>#REF!</v>
      </c>
      <c r="T28" s="112" t="e">
        <f t="shared" si="9"/>
        <v>#REF!</v>
      </c>
      <c r="V28" s="115">
        <f t="shared" si="2"/>
        <v>0</v>
      </c>
      <c r="W28" s="116">
        <f t="shared" si="10"/>
        <v>0</v>
      </c>
      <c r="Y28" s="114" t="e">
        <f t="shared" si="11"/>
        <v>#REF!</v>
      </c>
      <c r="Z28" s="111" t="e">
        <f t="shared" si="12"/>
        <v>#REF!</v>
      </c>
      <c r="AA28" s="112" t="e">
        <f t="shared" si="13"/>
        <v>#REF!</v>
      </c>
      <c r="AE28" s="199" t="str">
        <f t="shared" si="3"/>
        <v/>
      </c>
      <c r="AF28" s="103"/>
      <c r="AG28" s="207"/>
      <c r="AH28" s="208"/>
      <c r="AI28" s="209">
        <f t="shared" si="4"/>
        <v>0</v>
      </c>
      <c r="AJ28" s="210">
        <f t="shared" si="5"/>
        <v>0</v>
      </c>
      <c r="AL28" s="203">
        <f t="shared" si="6"/>
        <v>0</v>
      </c>
      <c r="AM28" s="211">
        <f t="shared" si="6"/>
        <v>0</v>
      </c>
      <c r="AN28" s="212">
        <f t="shared" si="7"/>
        <v>0</v>
      </c>
      <c r="AO28" s="213" t="str">
        <f t="shared" si="8"/>
        <v/>
      </c>
    </row>
    <row r="29" spans="1:41" x14ac:dyDescent="0.2">
      <c r="A29" s="103"/>
      <c r="B29" s="104"/>
      <c r="C29" s="105"/>
      <c r="D29" s="105"/>
      <c r="E29" s="105"/>
      <c r="F29" s="106"/>
      <c r="G29" s="105"/>
      <c r="H29" s="106"/>
      <c r="I29" s="105"/>
      <c r="J29" s="105"/>
      <c r="K29" s="105"/>
      <c r="L29" s="107"/>
      <c r="M29" s="106"/>
      <c r="N29" s="108"/>
      <c r="O29" s="109"/>
      <c r="P29" s="94">
        <f t="shared" si="0"/>
        <v>0</v>
      </c>
      <c r="Q29" s="1">
        <v>27</v>
      </c>
      <c r="R29" s="155" t="e">
        <f t="shared" si="1"/>
        <v>#REF!</v>
      </c>
      <c r="S29" s="111" t="e">
        <f>#REF!</f>
        <v>#REF!</v>
      </c>
      <c r="T29" s="112" t="e">
        <f t="shared" si="9"/>
        <v>#REF!</v>
      </c>
      <c r="V29" s="115">
        <f t="shared" si="2"/>
        <v>0</v>
      </c>
      <c r="W29" s="116">
        <f t="shared" si="10"/>
        <v>0</v>
      </c>
      <c r="Y29" s="114" t="e">
        <f t="shared" si="11"/>
        <v>#REF!</v>
      </c>
      <c r="Z29" s="111" t="e">
        <f t="shared" si="12"/>
        <v>#REF!</v>
      </c>
      <c r="AA29" s="112" t="e">
        <f t="shared" si="13"/>
        <v>#REF!</v>
      </c>
      <c r="AE29" s="199" t="str">
        <f t="shared" si="3"/>
        <v/>
      </c>
      <c r="AF29" s="103"/>
      <c r="AG29" s="207"/>
      <c r="AH29" s="208"/>
      <c r="AI29" s="209">
        <f t="shared" si="4"/>
        <v>0</v>
      </c>
      <c r="AJ29" s="210">
        <f t="shared" si="5"/>
        <v>0</v>
      </c>
      <c r="AL29" s="203">
        <f t="shared" si="6"/>
        <v>0</v>
      </c>
      <c r="AM29" s="211">
        <f t="shared" si="6"/>
        <v>0</v>
      </c>
      <c r="AN29" s="212">
        <f t="shared" si="7"/>
        <v>0</v>
      </c>
      <c r="AO29" s="213" t="str">
        <f t="shared" si="8"/>
        <v/>
      </c>
    </row>
    <row r="30" spans="1:41" x14ac:dyDescent="0.2">
      <c r="A30" s="103"/>
      <c r="B30" s="104"/>
      <c r="C30" s="105"/>
      <c r="D30" s="105"/>
      <c r="E30" s="105"/>
      <c r="F30" s="106"/>
      <c r="G30" s="105"/>
      <c r="H30" s="106"/>
      <c r="I30" s="105"/>
      <c r="J30" s="105"/>
      <c r="K30" s="105"/>
      <c r="L30" s="107"/>
      <c r="M30" s="106"/>
      <c r="N30" s="108"/>
      <c r="O30" s="109"/>
      <c r="P30" s="94">
        <f t="shared" si="0"/>
        <v>0</v>
      </c>
      <c r="Q30" s="1">
        <v>28</v>
      </c>
      <c r="R30" s="155" t="e">
        <f t="shared" si="1"/>
        <v>#REF!</v>
      </c>
      <c r="S30" s="111" t="e">
        <f>#REF!</f>
        <v>#REF!</v>
      </c>
      <c r="T30" s="112" t="e">
        <f t="shared" si="9"/>
        <v>#REF!</v>
      </c>
      <c r="V30" s="115">
        <f t="shared" si="2"/>
        <v>0</v>
      </c>
      <c r="W30" s="116">
        <f t="shared" si="10"/>
        <v>0</v>
      </c>
      <c r="Y30" s="114" t="e">
        <f t="shared" si="11"/>
        <v>#REF!</v>
      </c>
      <c r="Z30" s="111" t="e">
        <f t="shared" si="12"/>
        <v>#REF!</v>
      </c>
      <c r="AA30" s="112" t="e">
        <f t="shared" si="13"/>
        <v>#REF!</v>
      </c>
      <c r="AE30" s="199" t="str">
        <f t="shared" si="3"/>
        <v/>
      </c>
      <c r="AF30" s="103"/>
      <c r="AG30" s="207"/>
      <c r="AH30" s="208"/>
      <c r="AI30" s="209">
        <f t="shared" si="4"/>
        <v>0</v>
      </c>
      <c r="AJ30" s="210">
        <f t="shared" si="5"/>
        <v>0</v>
      </c>
      <c r="AL30" s="203">
        <f t="shared" si="6"/>
        <v>0</v>
      </c>
      <c r="AM30" s="211">
        <f t="shared" si="6"/>
        <v>0</v>
      </c>
      <c r="AN30" s="212">
        <f t="shared" si="7"/>
        <v>0</v>
      </c>
      <c r="AO30" s="213" t="str">
        <f t="shared" si="8"/>
        <v/>
      </c>
    </row>
    <row r="31" spans="1:41" x14ac:dyDescent="0.2">
      <c r="A31" s="103"/>
      <c r="B31" s="104"/>
      <c r="C31" s="105"/>
      <c r="D31" s="105"/>
      <c r="E31" s="105"/>
      <c r="F31" s="106"/>
      <c r="G31" s="105"/>
      <c r="H31" s="106"/>
      <c r="I31" s="105"/>
      <c r="J31" s="105"/>
      <c r="K31" s="105"/>
      <c r="L31" s="107"/>
      <c r="M31" s="106"/>
      <c r="N31" s="108"/>
      <c r="O31" s="109"/>
      <c r="P31" s="94">
        <f t="shared" si="0"/>
        <v>0</v>
      </c>
      <c r="Q31" s="1">
        <v>29</v>
      </c>
      <c r="R31" s="155" t="e">
        <f t="shared" si="1"/>
        <v>#REF!</v>
      </c>
      <c r="S31" s="111" t="e">
        <f>#REF!</f>
        <v>#REF!</v>
      </c>
      <c r="T31" s="112" t="e">
        <f t="shared" si="9"/>
        <v>#REF!</v>
      </c>
      <c r="V31" s="115">
        <f t="shared" si="2"/>
        <v>0</v>
      </c>
      <c r="W31" s="116">
        <f t="shared" si="10"/>
        <v>0</v>
      </c>
      <c r="Y31" s="114" t="e">
        <f t="shared" si="11"/>
        <v>#REF!</v>
      </c>
      <c r="Z31" s="111" t="e">
        <f t="shared" si="12"/>
        <v>#REF!</v>
      </c>
      <c r="AA31" s="112" t="e">
        <f t="shared" si="13"/>
        <v>#REF!</v>
      </c>
      <c r="AE31" s="199" t="str">
        <f t="shared" si="3"/>
        <v/>
      </c>
      <c r="AF31" s="103"/>
      <c r="AG31" s="207"/>
      <c r="AH31" s="208"/>
      <c r="AI31" s="209">
        <f t="shared" si="4"/>
        <v>0</v>
      </c>
      <c r="AJ31" s="210">
        <f t="shared" si="5"/>
        <v>0</v>
      </c>
      <c r="AL31" s="203">
        <f t="shared" si="6"/>
        <v>0</v>
      </c>
      <c r="AM31" s="211">
        <f t="shared" si="6"/>
        <v>0</v>
      </c>
      <c r="AN31" s="212">
        <f t="shared" si="7"/>
        <v>0</v>
      </c>
      <c r="AO31" s="213" t="str">
        <f t="shared" si="8"/>
        <v/>
      </c>
    </row>
    <row r="32" spans="1:41" x14ac:dyDescent="0.2">
      <c r="A32" s="103"/>
      <c r="B32" s="104"/>
      <c r="C32" s="105"/>
      <c r="D32" s="105"/>
      <c r="E32" s="105"/>
      <c r="F32" s="106"/>
      <c r="G32" s="105"/>
      <c r="H32" s="106"/>
      <c r="I32" s="105"/>
      <c r="J32" s="105"/>
      <c r="K32" s="105"/>
      <c r="L32" s="107"/>
      <c r="M32" s="106"/>
      <c r="N32" s="108"/>
      <c r="O32" s="109"/>
      <c r="P32" s="94">
        <f t="shared" si="0"/>
        <v>0</v>
      </c>
      <c r="Q32" s="1">
        <v>30</v>
      </c>
      <c r="R32" s="155" t="e">
        <f t="shared" si="1"/>
        <v>#REF!</v>
      </c>
      <c r="S32" s="111" t="e">
        <f>#REF!</f>
        <v>#REF!</v>
      </c>
      <c r="T32" s="112" t="e">
        <f t="shared" si="9"/>
        <v>#REF!</v>
      </c>
      <c r="V32" s="115">
        <f t="shared" si="2"/>
        <v>0</v>
      </c>
      <c r="W32" s="116">
        <f t="shared" si="10"/>
        <v>0</v>
      </c>
      <c r="Y32" s="114" t="e">
        <f t="shared" si="11"/>
        <v>#REF!</v>
      </c>
      <c r="Z32" s="111" t="e">
        <f t="shared" si="12"/>
        <v>#REF!</v>
      </c>
      <c r="AA32" s="112" t="e">
        <f t="shared" si="13"/>
        <v>#REF!</v>
      </c>
      <c r="AE32" s="199" t="str">
        <f t="shared" si="3"/>
        <v/>
      </c>
      <c r="AF32" s="103"/>
      <c r="AG32" s="207"/>
      <c r="AH32" s="208"/>
      <c r="AI32" s="209">
        <f t="shared" si="4"/>
        <v>0</v>
      </c>
      <c r="AJ32" s="210">
        <f t="shared" si="5"/>
        <v>0</v>
      </c>
      <c r="AL32" s="203">
        <f t="shared" si="6"/>
        <v>0</v>
      </c>
      <c r="AM32" s="211">
        <f t="shared" si="6"/>
        <v>0</v>
      </c>
      <c r="AN32" s="212">
        <f t="shared" si="7"/>
        <v>0</v>
      </c>
      <c r="AO32" s="213" t="str">
        <f t="shared" si="8"/>
        <v/>
      </c>
    </row>
    <row r="33" spans="1:41" ht="13.5" thickBot="1" x14ac:dyDescent="0.25">
      <c r="A33" s="103"/>
      <c r="B33" s="104"/>
      <c r="C33" s="105"/>
      <c r="D33" s="105"/>
      <c r="E33" s="105"/>
      <c r="F33" s="106"/>
      <c r="G33" s="105"/>
      <c r="H33" s="106"/>
      <c r="I33" s="105"/>
      <c r="J33" s="105"/>
      <c r="K33" s="105"/>
      <c r="L33" s="107"/>
      <c r="M33" s="106"/>
      <c r="N33" s="108"/>
      <c r="O33" s="109"/>
      <c r="P33" s="94">
        <f t="shared" si="0"/>
        <v>0</v>
      </c>
      <c r="Q33" s="1">
        <v>31</v>
      </c>
      <c r="R33" s="156" t="e">
        <f t="shared" si="1"/>
        <v>#REF!</v>
      </c>
      <c r="S33" s="117" t="e">
        <f>#REF!</f>
        <v>#REF!</v>
      </c>
      <c r="T33" s="118" t="e">
        <f t="shared" si="9"/>
        <v>#REF!</v>
      </c>
      <c r="V33" s="119">
        <f t="shared" si="2"/>
        <v>0</v>
      </c>
      <c r="W33" s="120">
        <f t="shared" si="10"/>
        <v>0</v>
      </c>
      <c r="Y33" s="114" t="e">
        <f t="shared" si="11"/>
        <v>#REF!</v>
      </c>
      <c r="Z33" s="111" t="e">
        <f t="shared" si="12"/>
        <v>#REF!</v>
      </c>
      <c r="AA33" s="112" t="e">
        <f t="shared" si="13"/>
        <v>#REF!</v>
      </c>
      <c r="AE33" s="199" t="str">
        <f t="shared" si="3"/>
        <v/>
      </c>
      <c r="AF33" s="103"/>
      <c r="AG33" s="207"/>
      <c r="AH33" s="208"/>
      <c r="AI33" s="209">
        <f t="shared" si="4"/>
        <v>0</v>
      </c>
      <c r="AJ33" s="210">
        <f t="shared" si="5"/>
        <v>0</v>
      </c>
      <c r="AL33" s="203">
        <f t="shared" si="6"/>
        <v>0</v>
      </c>
      <c r="AM33" s="214">
        <f t="shared" si="6"/>
        <v>0</v>
      </c>
      <c r="AN33" s="212">
        <f t="shared" si="7"/>
        <v>0</v>
      </c>
      <c r="AO33" s="213" t="str">
        <f t="shared" si="8"/>
        <v/>
      </c>
    </row>
    <row r="34" spans="1:41" ht="13.5" thickBot="1" x14ac:dyDescent="0.25">
      <c r="A34" s="7"/>
      <c r="B34" s="121"/>
      <c r="C34" s="6"/>
      <c r="D34" s="6"/>
      <c r="E34" s="6"/>
      <c r="F34" s="122"/>
      <c r="G34" s="6"/>
      <c r="H34" s="122"/>
      <c r="I34" s="6"/>
      <c r="J34" s="6"/>
      <c r="K34" s="6"/>
      <c r="L34" s="123"/>
      <c r="M34" s="122"/>
      <c r="N34" s="124"/>
      <c r="O34" s="125"/>
      <c r="R34" s="126"/>
      <c r="S34" s="127"/>
      <c r="T34" s="128"/>
      <c r="V34" s="129"/>
      <c r="W34" s="130"/>
      <c r="Y34" s="131"/>
      <c r="Z34" s="132"/>
      <c r="AA34" s="133"/>
      <c r="AE34" s="199" t="str">
        <f t="shared" si="3"/>
        <v/>
      </c>
      <c r="AF34" s="7"/>
      <c r="AG34" s="215"/>
      <c r="AH34" s="216"/>
      <c r="AI34" s="217">
        <f t="shared" si="4"/>
        <v>0</v>
      </c>
      <c r="AJ34" s="218">
        <f t="shared" si="5"/>
        <v>0</v>
      </c>
      <c r="AL34" s="219"/>
      <c r="AM34" s="220"/>
      <c r="AN34" s="221"/>
      <c r="AO34" s="221"/>
    </row>
    <row r="35" spans="1:41" ht="13.5" thickBot="1" x14ac:dyDescent="0.25">
      <c r="AE35" s="199"/>
    </row>
    <row r="36" spans="1:41" ht="13.5" thickBot="1" x14ac:dyDescent="0.25">
      <c r="D36" s="134" t="s">
        <v>45</v>
      </c>
      <c r="E36" s="135">
        <f>COUNT(E3:E34)</f>
        <v>23</v>
      </c>
      <c r="K36" s="134" t="s">
        <v>46</v>
      </c>
      <c r="L36" s="136">
        <f>MAX(L3:L34)</f>
        <v>317.21859999999998</v>
      </c>
      <c r="M36" s="136">
        <f>MAX(M3:M34)</f>
        <v>14.8</v>
      </c>
      <c r="N36" s="134" t="s">
        <v>12</v>
      </c>
      <c r="O36" s="136">
        <f>SUM(O3:O33)</f>
        <v>20736</v>
      </c>
      <c r="Q36" s="134" t="s">
        <v>47</v>
      </c>
      <c r="R36" s="137" t="e">
        <f>AVERAGE(R3:R33)</f>
        <v>#REF!</v>
      </c>
      <c r="S36" s="137" t="e">
        <f>AVERAGE(S3:S33)</f>
        <v>#REF!</v>
      </c>
      <c r="T36" s="138" t="e">
        <f>AVERAGE(T3:T33)</f>
        <v>#REF!</v>
      </c>
      <c r="V36" s="139">
        <f>SUM(V3:V33)</f>
        <v>20736</v>
      </c>
      <c r="W36" s="140">
        <f>SUM(W3:W33)</f>
        <v>732284.99711999984</v>
      </c>
      <c r="Y36" s="141" t="e">
        <f>SUM(Y3:Y33)</f>
        <v>#REF!</v>
      </c>
      <c r="Z36" s="142" t="e">
        <f>SUM(Z3:Z33)</f>
        <v>#REF!</v>
      </c>
      <c r="AA36" s="143" t="e">
        <f>SUM(AA3:AA33)</f>
        <v>#REF!</v>
      </c>
      <c r="AF36" s="222" t="s">
        <v>84</v>
      </c>
      <c r="AG36" s="135">
        <f>COUNT(AG3:AG34)</f>
        <v>17</v>
      </c>
      <c r="AJ36" s="223">
        <f>SUM(AJ3:AJ33)</f>
        <v>3700797</v>
      </c>
      <c r="AK36" s="224" t="s">
        <v>52</v>
      </c>
      <c r="AL36" s="225"/>
      <c r="AM36" s="225"/>
      <c r="AN36" s="223">
        <f>SUM(AN3:AN33)</f>
        <v>5</v>
      </c>
      <c r="AO36" s="226" t="s">
        <v>52</v>
      </c>
    </row>
    <row r="37" spans="1:41" ht="13.5" thickBot="1" x14ac:dyDescent="0.25">
      <c r="K37" s="134" t="s">
        <v>47</v>
      </c>
      <c r="L37" s="144">
        <f>AVERAGE(L3:L34)</f>
        <v>312.64622173913051</v>
      </c>
      <c r="M37" s="144">
        <f>AVERAGE(M3:M34)</f>
        <v>13.104347826086956</v>
      </c>
      <c r="N37" s="134" t="s">
        <v>48</v>
      </c>
      <c r="O37" s="145">
        <f>O36*35.31467</f>
        <v>732284.99711999996</v>
      </c>
      <c r="R37" s="146" t="s">
        <v>49</v>
      </c>
      <c r="S37" s="146" t="s">
        <v>50</v>
      </c>
      <c r="T37" s="146" t="s">
        <v>51</v>
      </c>
      <c r="V37" s="147" t="s">
        <v>52</v>
      </c>
      <c r="W37" s="147" t="s">
        <v>52</v>
      </c>
      <c r="Y37" s="147" t="s">
        <v>52</v>
      </c>
      <c r="Z37" s="147" t="s">
        <v>52</v>
      </c>
      <c r="AA37" s="147" t="s">
        <v>52</v>
      </c>
      <c r="AF37" s="222" t="s">
        <v>85</v>
      </c>
      <c r="AG37" s="227">
        <f>-COUNT(AG3:AG34)+COUNT(E3:E34)</f>
        <v>6</v>
      </c>
      <c r="AN37" s="228">
        <f>IFERROR(AN36/SUM(AM3:AM33),"")</f>
        <v>-8.1462811411962333E-6</v>
      </c>
      <c r="AO37" s="226" t="s">
        <v>86</v>
      </c>
    </row>
    <row r="38" spans="1:41" ht="13.5" thickBot="1" x14ac:dyDescent="0.25">
      <c r="K38" s="134" t="s">
        <v>53</v>
      </c>
      <c r="L38" s="145">
        <f>MIN(L3:L34)</f>
        <v>309.93270000000001</v>
      </c>
      <c r="M38" s="145">
        <f>MIN(M3:M34)</f>
        <v>12.3</v>
      </c>
      <c r="V38" s="3" t="s">
        <v>12</v>
      </c>
      <c r="W38" s="3" t="s">
        <v>54</v>
      </c>
      <c r="Y38" s="3" t="s">
        <v>55</v>
      </c>
      <c r="Z38" s="3" t="s">
        <v>56</v>
      </c>
      <c r="AA38" s="3" t="s">
        <v>57</v>
      </c>
    </row>
    <row r="39" spans="1:41" ht="13.5" thickBot="1" x14ac:dyDescent="0.25">
      <c r="L39" s="148" t="s">
        <v>58</v>
      </c>
      <c r="M39" s="3" t="s">
        <v>59</v>
      </c>
    </row>
    <row r="40" spans="1:41" ht="13.5" thickBot="1" x14ac:dyDescent="0.25">
      <c r="AF40" s="222" t="s">
        <v>87</v>
      </c>
      <c r="AG40" s="135">
        <v>1</v>
      </c>
      <c r="AH40" s="190" t="s">
        <v>12</v>
      </c>
    </row>
    <row r="41" spans="1:41" ht="13.5" thickBot="1" x14ac:dyDescent="0.25">
      <c r="AF41" s="222" t="s">
        <v>88</v>
      </c>
      <c r="AG41" s="229">
        <v>0.01</v>
      </c>
    </row>
    <row r="43" spans="1:41" x14ac:dyDescent="0.2">
      <c r="K43" s="149" t="s">
        <v>60</v>
      </c>
      <c r="L43" s="150">
        <v>0.1</v>
      </c>
      <c r="M43" s="149"/>
    </row>
    <row r="44" spans="1:41" x14ac:dyDescent="0.2">
      <c r="K44" s="151" t="s">
        <v>61</v>
      </c>
      <c r="L44" s="152">
        <f>L37*(1+$L$43)</f>
        <v>343.91084391304361</v>
      </c>
      <c r="M44" s="152">
        <f>M37*(1+$L$43)</f>
        <v>14.414782608695653</v>
      </c>
    </row>
    <row r="45" spans="1:41" x14ac:dyDescent="0.2">
      <c r="K45" s="151" t="s">
        <v>62</v>
      </c>
      <c r="L45" s="152">
        <f>L37*(1-$L$43)</f>
        <v>281.38159956521747</v>
      </c>
      <c r="M45" s="152">
        <f>M37*(1-$L$43)</f>
        <v>11.793913043478261</v>
      </c>
    </row>
    <row r="47" spans="1:41" x14ac:dyDescent="0.2">
      <c r="A47" s="134" t="s">
        <v>63</v>
      </c>
      <c r="B47" s="153" t="s">
        <v>64</v>
      </c>
    </row>
    <row r="48" spans="1:41" x14ac:dyDescent="0.2">
      <c r="A48" s="134" t="s">
        <v>65</v>
      </c>
      <c r="B48" s="154">
        <v>40583</v>
      </c>
    </row>
  </sheetData>
  <phoneticPr fontId="0" type="noConversion"/>
  <conditionalFormatting sqref="L3:L34">
    <cfRule type="cellIs" dxfId="575" priority="47" stopIfTrue="1" operator="lessThan">
      <formula>$L$45</formula>
    </cfRule>
    <cfRule type="cellIs" dxfId="574" priority="48" stopIfTrue="1" operator="greaterThan">
      <formula>$L$44</formula>
    </cfRule>
  </conditionalFormatting>
  <conditionalFormatting sqref="M3:M34">
    <cfRule type="cellIs" dxfId="573" priority="45" stopIfTrue="1" operator="lessThan">
      <formula>$M$45</formula>
    </cfRule>
    <cfRule type="cellIs" dxfId="572" priority="46" stopIfTrue="1" operator="greaterThan">
      <formula>$M$44</formula>
    </cfRule>
  </conditionalFormatting>
  <conditionalFormatting sqref="O3:O34">
    <cfRule type="cellIs" dxfId="571" priority="44" stopIfTrue="1" operator="lessThan">
      <formula>0</formula>
    </cfRule>
  </conditionalFormatting>
  <conditionalFormatting sqref="O3:O33">
    <cfRule type="cellIs" dxfId="570" priority="43" stopIfTrue="1" operator="lessThan">
      <formula>0</formula>
    </cfRule>
  </conditionalFormatting>
  <conditionalFormatting sqref="O3">
    <cfRule type="cellIs" dxfId="569" priority="42" stopIfTrue="1" operator="notEqual">
      <formula>$P$3</formula>
    </cfRule>
  </conditionalFormatting>
  <conditionalFormatting sqref="O4">
    <cfRule type="cellIs" dxfId="568" priority="41" stopIfTrue="1" operator="notEqual">
      <formula>P$4</formula>
    </cfRule>
  </conditionalFormatting>
  <conditionalFormatting sqref="O5">
    <cfRule type="cellIs" dxfId="567" priority="40" stopIfTrue="1" operator="notEqual">
      <formula>$P$5</formula>
    </cfRule>
  </conditionalFormatting>
  <conditionalFormatting sqref="O6">
    <cfRule type="cellIs" dxfId="566" priority="39" stopIfTrue="1" operator="notEqual">
      <formula>$P$6</formula>
    </cfRule>
  </conditionalFormatting>
  <conditionalFormatting sqref="O7">
    <cfRule type="cellIs" dxfId="565" priority="38" stopIfTrue="1" operator="notEqual">
      <formula>$P$7</formula>
    </cfRule>
  </conditionalFormatting>
  <conditionalFormatting sqref="O8">
    <cfRule type="cellIs" dxfId="564" priority="37" stopIfTrue="1" operator="notEqual">
      <formula>$P$8</formula>
    </cfRule>
  </conditionalFormatting>
  <conditionalFormatting sqref="O9">
    <cfRule type="cellIs" dxfId="563" priority="36" stopIfTrue="1" operator="notEqual">
      <formula>$P$9</formula>
    </cfRule>
  </conditionalFormatting>
  <conditionalFormatting sqref="O10">
    <cfRule type="cellIs" dxfId="562" priority="34" stopIfTrue="1" operator="notEqual">
      <formula>$P$10</formula>
    </cfRule>
    <cfRule type="cellIs" dxfId="561" priority="35" stopIfTrue="1" operator="greaterThan">
      <formula>$P$10</formula>
    </cfRule>
  </conditionalFormatting>
  <conditionalFormatting sqref="O11">
    <cfRule type="cellIs" dxfId="560" priority="32" stopIfTrue="1" operator="notEqual">
      <formula>$P$11</formula>
    </cfRule>
    <cfRule type="cellIs" dxfId="559" priority="33" stopIfTrue="1" operator="greaterThan">
      <formula>$P$11</formula>
    </cfRule>
  </conditionalFormatting>
  <conditionalFormatting sqref="O12">
    <cfRule type="cellIs" dxfId="558" priority="31" stopIfTrue="1" operator="notEqual">
      <formula>$P$12</formula>
    </cfRule>
  </conditionalFormatting>
  <conditionalFormatting sqref="O14">
    <cfRule type="cellIs" dxfId="557" priority="30" stopIfTrue="1" operator="notEqual">
      <formula>$P$14</formula>
    </cfRule>
  </conditionalFormatting>
  <conditionalFormatting sqref="O15">
    <cfRule type="cellIs" dxfId="556" priority="29" stopIfTrue="1" operator="notEqual">
      <formula>$P$15</formula>
    </cfRule>
  </conditionalFormatting>
  <conditionalFormatting sqref="O16">
    <cfRule type="cellIs" dxfId="555" priority="28" stopIfTrue="1" operator="notEqual">
      <formula>$P$16</formula>
    </cfRule>
  </conditionalFormatting>
  <conditionalFormatting sqref="O17">
    <cfRule type="cellIs" dxfId="554" priority="27" stopIfTrue="1" operator="notEqual">
      <formula>$P$17</formula>
    </cfRule>
  </conditionalFormatting>
  <conditionalFormatting sqref="O18">
    <cfRule type="cellIs" dxfId="553" priority="26" stopIfTrue="1" operator="notEqual">
      <formula>$P$18</formula>
    </cfRule>
  </conditionalFormatting>
  <conditionalFormatting sqref="O19">
    <cfRule type="cellIs" dxfId="552" priority="24" stopIfTrue="1" operator="notEqual">
      <formula>$P$19</formula>
    </cfRule>
    <cfRule type="cellIs" dxfId="551" priority="25" stopIfTrue="1" operator="greaterThan">
      <formula>$P$19</formula>
    </cfRule>
  </conditionalFormatting>
  <conditionalFormatting sqref="O20">
    <cfRule type="cellIs" dxfId="550" priority="22" stopIfTrue="1" operator="notEqual">
      <formula>$P$20</formula>
    </cfRule>
    <cfRule type="cellIs" dxfId="549" priority="23" stopIfTrue="1" operator="greaterThan">
      <formula>$P$20</formula>
    </cfRule>
  </conditionalFormatting>
  <conditionalFormatting sqref="O21">
    <cfRule type="cellIs" dxfId="548" priority="21" stopIfTrue="1" operator="notEqual">
      <formula>$P$21</formula>
    </cfRule>
  </conditionalFormatting>
  <conditionalFormatting sqref="O22">
    <cfRule type="cellIs" dxfId="547" priority="20" stopIfTrue="1" operator="notEqual">
      <formula>$P$22</formula>
    </cfRule>
  </conditionalFormatting>
  <conditionalFormatting sqref="O23">
    <cfRule type="cellIs" dxfId="546" priority="19" stopIfTrue="1" operator="notEqual">
      <formula>$P$23</formula>
    </cfRule>
  </conditionalFormatting>
  <conditionalFormatting sqref="O24">
    <cfRule type="cellIs" dxfId="545" priority="17" stopIfTrue="1" operator="notEqual">
      <formula>$P$24</formula>
    </cfRule>
    <cfRule type="cellIs" dxfId="544" priority="18" stopIfTrue="1" operator="greaterThan">
      <formula>$P$24</formula>
    </cfRule>
  </conditionalFormatting>
  <conditionalFormatting sqref="O25">
    <cfRule type="cellIs" dxfId="543" priority="15" stopIfTrue="1" operator="notEqual">
      <formula>$P$25</formula>
    </cfRule>
    <cfRule type="cellIs" dxfId="542" priority="16" stopIfTrue="1" operator="greaterThan">
      <formula>$P$25</formula>
    </cfRule>
  </conditionalFormatting>
  <conditionalFormatting sqref="O26">
    <cfRule type="cellIs" dxfId="541" priority="14" stopIfTrue="1" operator="notEqual">
      <formula>$P$26</formula>
    </cfRule>
  </conditionalFormatting>
  <conditionalFormatting sqref="O27">
    <cfRule type="cellIs" dxfId="540" priority="13" stopIfTrue="1" operator="notEqual">
      <formula>$P$27</formula>
    </cfRule>
  </conditionalFormatting>
  <conditionalFormatting sqref="O28">
    <cfRule type="cellIs" dxfId="539" priority="12" stopIfTrue="1" operator="notEqual">
      <formula>$P$28</formula>
    </cfRule>
  </conditionalFormatting>
  <conditionalFormatting sqref="O29">
    <cfRule type="cellIs" dxfId="538" priority="11" stopIfTrue="1" operator="notEqual">
      <formula>$P$29</formula>
    </cfRule>
  </conditionalFormatting>
  <conditionalFormatting sqref="O30">
    <cfRule type="cellIs" dxfId="537" priority="10" stopIfTrue="1" operator="notEqual">
      <formula>$P$30</formula>
    </cfRule>
  </conditionalFormatting>
  <conditionalFormatting sqref="O31">
    <cfRule type="cellIs" dxfId="536" priority="8" stopIfTrue="1" operator="notEqual">
      <formula>$P$31</formula>
    </cfRule>
    <cfRule type="cellIs" dxfId="535" priority="9" stopIfTrue="1" operator="greaterThan">
      <formula>$P$31</formula>
    </cfRule>
  </conditionalFormatting>
  <conditionalFormatting sqref="O32">
    <cfRule type="cellIs" dxfId="534" priority="6" stopIfTrue="1" operator="notEqual">
      <formula>$P$32</formula>
    </cfRule>
    <cfRule type="cellIs" dxfId="533" priority="7" stopIfTrue="1" operator="greaterThan">
      <formula>$P$32</formula>
    </cfRule>
  </conditionalFormatting>
  <conditionalFormatting sqref="O33">
    <cfRule type="cellIs" dxfId="532" priority="5" stopIfTrue="1" operator="notEqual">
      <formula>$P$33</formula>
    </cfRule>
  </conditionalFormatting>
  <conditionalFormatting sqref="O13">
    <cfRule type="cellIs" dxfId="531" priority="4" stopIfTrue="1" operator="notEqual">
      <formula>$P$13</formula>
    </cfRule>
  </conditionalFormatting>
  <conditionalFormatting sqref="AG3:AG34">
    <cfRule type="cellIs" dxfId="530" priority="3" stopIfTrue="1" operator="notEqual">
      <formula>E3</formula>
    </cfRule>
  </conditionalFormatting>
  <conditionalFormatting sqref="AH3:AH34">
    <cfRule type="cellIs" dxfId="529" priority="2" stopIfTrue="1" operator="notBetween">
      <formula>AI3+$AG$40</formula>
      <formula>AI3-$AG$40</formula>
    </cfRule>
  </conditionalFormatting>
  <conditionalFormatting sqref="AL3:AL33">
    <cfRule type="cellIs" dxfId="528" priority="1" stopIfTrue="1" operator="notBetween">
      <formula>AM3*(1+$AG$41)</formula>
      <formula>AM3*(1-$AG$41)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</vt:i4>
      </vt:variant>
    </vt:vector>
  </HeadingPairs>
  <TitlesOfParts>
    <vt:vector size="22" baseType="lpstr">
      <vt:lpstr>13031-01</vt:lpstr>
      <vt:lpstr>FENO RESINAS, S.A. D</vt:lpstr>
      <vt:lpstr>COMERCIALIZADORA DE </vt:lpstr>
      <vt:lpstr>PRESFORZADOS MEXICAN</vt:lpstr>
      <vt:lpstr>MEXCOAT, S.A. DE C.V</vt:lpstr>
      <vt:lpstr>PRUP, S.A. DE C.V.</vt:lpstr>
      <vt:lpstr>TEXTILES Y ACABADOS </vt:lpstr>
      <vt:lpstr>INDUSTRIAL DE ESPUMA</vt:lpstr>
      <vt:lpstr>NOBLE CHEM, S.A. DE </vt:lpstr>
      <vt:lpstr>TIZAYUCA TEXTIL VUVA</vt:lpstr>
      <vt:lpstr>PROTEXA RECUBRIMIENT</vt:lpstr>
      <vt:lpstr>FRITOS TOTIS, S.A. D</vt:lpstr>
      <vt:lpstr>PRODUCCION Y ESPECIA</vt:lpstr>
      <vt:lpstr>GRUPO ROMATEX DE MEX</vt:lpstr>
      <vt:lpstr>VALCHEM INDUSTRIAL, </vt:lpstr>
      <vt:lpstr>TEJIMAQ, S.A. DE C.V</vt:lpstr>
      <vt:lpstr>MOLIENDAS TIZAYUCA, </vt:lpstr>
      <vt:lpstr>TECAMAC INDUSTRIAL, </vt:lpstr>
      <vt:lpstr>ZINC Y SUS DERIVADOS</vt:lpstr>
      <vt:lpstr>IMPERQUIMIA SA DE CV</vt:lpstr>
      <vt:lpstr>Balance Volumetrico</vt:lpstr>
      <vt:lpstr>'Balance Volumetrico'!Print_Area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Muñoz</dc:creator>
  <cp:lastModifiedBy>Carlos Fernandez</cp:lastModifiedBy>
  <cp:lastPrinted>2009-10-21T18:54:47Z</cp:lastPrinted>
  <dcterms:created xsi:type="dcterms:W3CDTF">2006-01-17T19:06:07Z</dcterms:created>
  <dcterms:modified xsi:type="dcterms:W3CDTF">2013-09-04T18:02:22Z</dcterms:modified>
</cp:coreProperties>
</file>