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8265" yWindow="-165" windowWidth="10785" windowHeight="9240" tabRatio="763" activeTab="1"/>
  </bookViews>
  <sheets>
    <sheet name="13031-01" sheetId="29" r:id="rId1"/>
    <sheet name="FENO RESINAS, S.A. D" sheetId="60" r:id="rId2"/>
    <sheet name="COMERCIALIZADORA DE " sheetId="62" r:id="rId3"/>
    <sheet name="PRESFORZADOS MEXICAN" sheetId="61" r:id="rId4"/>
    <sheet name="MEXCOAT, S.A. DE C.V" sheetId="59" r:id="rId5"/>
    <sheet name="PRUP, S.A. DE C.V." sheetId="58" r:id="rId6"/>
    <sheet name="TEXTILES Y ACABADOS " sheetId="57" r:id="rId7"/>
    <sheet name="INDUSTRIAL DE ESPUMA" sheetId="56" r:id="rId8"/>
    <sheet name="NOBLE CHEM, S.A. DE " sheetId="55" r:id="rId9"/>
    <sheet name="TIZAYUCA TEXTIL VUVA" sheetId="54" r:id="rId10"/>
    <sheet name="PROTEXA RECUBRIMIENT" sheetId="53" r:id="rId11"/>
    <sheet name="FRITOS TOTIS, S.A. D" sheetId="52" r:id="rId12"/>
    <sheet name="PRODUCCION Y ESPECIA" sheetId="51" r:id="rId13"/>
    <sheet name="GRUPO ROMATEX DE MEX" sheetId="50" r:id="rId14"/>
    <sheet name="VALCHEM INDUSTRIAL, " sheetId="49" r:id="rId15"/>
    <sheet name="TEJIMAQ, S.A. DE C.V" sheetId="48" r:id="rId16"/>
    <sheet name="MOLIENDAS TIZAYUCA, " sheetId="47" r:id="rId17"/>
    <sheet name="TECAMAC INDUSTRIAL, " sheetId="46" r:id="rId18"/>
    <sheet name="ZINC Y SUS DERIVADOS" sheetId="45" r:id="rId19"/>
    <sheet name="IMPERQUIMIA SA DE CV" sheetId="44" r:id="rId20"/>
    <sheet name="Balance Volumetrico" sheetId="22" r:id="rId21"/>
  </sheets>
  <definedNames>
    <definedName name="Comercializadora">#REF!</definedName>
    <definedName name="Espumas">#REF!</definedName>
    <definedName name="FENO">#REF!</definedName>
    <definedName name="IMPERQUIMIA">#REF!</definedName>
    <definedName name="MEXCOAT">#REF!</definedName>
    <definedName name="MOLIENDAS">#REF!</definedName>
    <definedName name="PREMEX">#REF!</definedName>
    <definedName name="Print_Area" localSheetId="20">'Balance Volumetrico'!$A$1:$AQ$53</definedName>
    <definedName name="PROESA">#REF!</definedName>
    <definedName name="PRUP">#REF!</definedName>
    <definedName name="QUIMICA">#REF!</definedName>
    <definedName name="TECAMAC">#REF!</definedName>
    <definedName name="TEJIMAQ">#REF!</definedName>
    <definedName name="TEXSA">#REF!</definedName>
    <definedName name="Textiles">#REF!</definedName>
    <definedName name="TextilesROMATEX">#REF!</definedName>
    <definedName name="TOTIS">#REF!</definedName>
    <definedName name="Valchem">#REF!</definedName>
    <definedName name="VUVA">#REF!</definedName>
    <definedName name="ZINC">#REF!</definedName>
  </definedNames>
  <calcPr calcId="145621"/>
</workbook>
</file>

<file path=xl/calcChain.xml><?xml version="1.0" encoding="utf-8"?>
<calcChain xmlns="http://schemas.openxmlformats.org/spreadsheetml/2006/main">
  <c r="AJ50" i="22" l="1"/>
  <c r="AK12" i="22"/>
  <c r="AK13" i="22"/>
  <c r="AK14" i="22"/>
  <c r="AK15" i="22"/>
  <c r="AK16" i="22"/>
  <c r="AK17" i="22"/>
  <c r="AK18" i="22"/>
  <c r="AK19" i="22"/>
  <c r="AK20" i="22"/>
  <c r="AK21" i="22"/>
  <c r="AP21" i="22" s="1"/>
  <c r="AK22" i="22"/>
  <c r="AK23" i="22"/>
  <c r="AK24" i="22"/>
  <c r="AK25" i="22"/>
  <c r="AK26" i="22"/>
  <c r="AK27" i="22"/>
  <c r="AK28" i="22"/>
  <c r="AK29" i="22"/>
  <c r="AK30" i="22"/>
  <c r="AK31" i="22"/>
  <c r="AK32" i="22"/>
  <c r="AK33" i="22"/>
  <c r="AK34" i="22"/>
  <c r="AK35" i="22"/>
  <c r="AK36" i="22"/>
  <c r="AK37" i="22"/>
  <c r="AK38" i="22"/>
  <c r="AK39" i="22"/>
  <c r="AK40" i="22"/>
  <c r="AK41" i="22"/>
  <c r="AK11" i="22"/>
  <c r="AJ44" i="22"/>
  <c r="AI50" i="22"/>
  <c r="AI44" i="22"/>
  <c r="AH50" i="22"/>
  <c r="AG50" i="22"/>
  <c r="AH44" i="22"/>
  <c r="AG44" i="22"/>
  <c r="M38" i="62"/>
  <c r="L38" i="62"/>
  <c r="AG37" i="62"/>
  <c r="M37" i="62"/>
  <c r="M45" i="62" s="1"/>
  <c r="L37" i="62"/>
  <c r="L45" i="62" s="1"/>
  <c r="AG36" i="62"/>
  <c r="O36" i="62"/>
  <c r="O37" i="62" s="1"/>
  <c r="M36" i="62"/>
  <c r="L36" i="62"/>
  <c r="E36" i="62"/>
  <c r="AE34" i="62"/>
  <c r="AI34" i="62" s="1"/>
  <c r="AL33" i="62"/>
  <c r="AE33" i="62"/>
  <c r="AI33" i="62" s="1"/>
  <c r="V33" i="62"/>
  <c r="W33" i="62" s="1"/>
  <c r="S33" i="62"/>
  <c r="P33" i="62"/>
  <c r="AL32" i="62"/>
  <c r="AE32" i="62"/>
  <c r="AI32" i="62" s="1"/>
  <c r="AJ32" i="62" s="1"/>
  <c r="V32" i="62"/>
  <c r="W32" i="62" s="1"/>
  <c r="S32" i="62"/>
  <c r="Z32" i="62" s="1"/>
  <c r="P32" i="62"/>
  <c r="AL31" i="62"/>
  <c r="AE31" i="62"/>
  <c r="AI31" i="62"/>
  <c r="AJ31" i="62" s="1"/>
  <c r="V31" i="62"/>
  <c r="W31" i="62"/>
  <c r="S31" i="62"/>
  <c r="P31" i="62"/>
  <c r="AL30" i="62"/>
  <c r="AE30" i="62"/>
  <c r="AI30" i="62" s="1"/>
  <c r="AJ30" i="62" s="1"/>
  <c r="V30" i="62"/>
  <c r="W30" i="62" s="1"/>
  <c r="S30" i="62"/>
  <c r="Z30" i="62" s="1"/>
  <c r="P30" i="62"/>
  <c r="AL29" i="62"/>
  <c r="AE29" i="62"/>
  <c r="AI29" i="62"/>
  <c r="AJ29" i="62" s="1"/>
  <c r="V29" i="62"/>
  <c r="W29" i="62"/>
  <c r="S29" i="62"/>
  <c r="Z29" i="62" s="1"/>
  <c r="P29" i="62"/>
  <c r="AL28" i="62"/>
  <c r="AE28" i="62"/>
  <c r="AI28" i="62" s="1"/>
  <c r="AJ28" i="62" s="1"/>
  <c r="V28" i="62"/>
  <c r="W28" i="62" s="1"/>
  <c r="S28" i="62"/>
  <c r="Z28" i="62" s="1"/>
  <c r="P28" i="62"/>
  <c r="AL27" i="62"/>
  <c r="AE27" i="62"/>
  <c r="AI27" i="62"/>
  <c r="AJ27" i="62" s="1"/>
  <c r="V27" i="62"/>
  <c r="W27" i="62"/>
  <c r="S27" i="62"/>
  <c r="P27" i="62"/>
  <c r="AL26" i="62"/>
  <c r="AE26" i="62"/>
  <c r="AI26" i="62" s="1"/>
  <c r="AJ26" i="62" s="1"/>
  <c r="V26" i="62"/>
  <c r="W26" i="62" s="1"/>
  <c r="S26" i="62"/>
  <c r="Z26" i="62" s="1"/>
  <c r="P26" i="62"/>
  <c r="AL25" i="62"/>
  <c r="AE25" i="62"/>
  <c r="AI25" i="62"/>
  <c r="AJ25" i="62" s="1"/>
  <c r="V25" i="62"/>
  <c r="W25" i="62"/>
  <c r="S25" i="62"/>
  <c r="Z25" i="62" s="1"/>
  <c r="P25" i="62"/>
  <c r="AL24" i="62"/>
  <c r="AE24" i="62"/>
  <c r="AI24" i="62" s="1"/>
  <c r="AJ24" i="62" s="1"/>
  <c r="V24" i="62"/>
  <c r="W24" i="62" s="1"/>
  <c r="S24" i="62"/>
  <c r="Z24" i="62" s="1"/>
  <c r="P24" i="62"/>
  <c r="AL23" i="62"/>
  <c r="AE23" i="62"/>
  <c r="AI23" i="62"/>
  <c r="AJ23" i="62" s="1"/>
  <c r="V23" i="62"/>
  <c r="W23" i="62"/>
  <c r="S23" i="62"/>
  <c r="P23" i="62"/>
  <c r="AL22" i="62"/>
  <c r="AE22" i="62"/>
  <c r="AI22" i="62" s="1"/>
  <c r="AJ22" i="62" s="1"/>
  <c r="V22" i="62"/>
  <c r="W22" i="62" s="1"/>
  <c r="S22" i="62"/>
  <c r="Z22" i="62" s="1"/>
  <c r="P22" i="62"/>
  <c r="AL21" i="62"/>
  <c r="AE21" i="62"/>
  <c r="AI21" i="62"/>
  <c r="AJ21" i="62" s="1"/>
  <c r="V21" i="62"/>
  <c r="W21" i="62"/>
  <c r="S21" i="62"/>
  <c r="Z21" i="62" s="1"/>
  <c r="P21" i="62"/>
  <c r="AL20" i="62"/>
  <c r="AE20" i="62"/>
  <c r="AI20" i="62" s="1"/>
  <c r="AJ20" i="62" s="1"/>
  <c r="V20" i="62"/>
  <c r="W20" i="62" s="1"/>
  <c r="S20" i="62"/>
  <c r="Z20" i="62" s="1"/>
  <c r="P20" i="62"/>
  <c r="AL19" i="62"/>
  <c r="AE19" i="62"/>
  <c r="AI19" i="62"/>
  <c r="AJ19" i="62" s="1"/>
  <c r="V19" i="62"/>
  <c r="W19" i="62"/>
  <c r="S19" i="62"/>
  <c r="P19" i="62"/>
  <c r="AL18" i="62"/>
  <c r="AE18" i="62"/>
  <c r="AI18" i="62" s="1"/>
  <c r="AJ18" i="62" s="1"/>
  <c r="V18" i="62"/>
  <c r="W18" i="62" s="1"/>
  <c r="S18" i="62"/>
  <c r="Z18" i="62" s="1"/>
  <c r="P18" i="62"/>
  <c r="AL17" i="62"/>
  <c r="AE17" i="62"/>
  <c r="AI17" i="62"/>
  <c r="AJ17" i="62" s="1"/>
  <c r="V17" i="62"/>
  <c r="W17" i="62"/>
  <c r="S17" i="62"/>
  <c r="Z17" i="62" s="1"/>
  <c r="P17" i="62"/>
  <c r="AL16" i="62"/>
  <c r="AE16" i="62"/>
  <c r="AI16" i="62" s="1"/>
  <c r="AJ16" i="62" s="1"/>
  <c r="V16" i="62"/>
  <c r="W16" i="62" s="1"/>
  <c r="S16" i="62"/>
  <c r="Z16" i="62" s="1"/>
  <c r="P16" i="62"/>
  <c r="AL15" i="62"/>
  <c r="AE15" i="62"/>
  <c r="AI15" i="62"/>
  <c r="AJ15" i="62" s="1"/>
  <c r="V15" i="62"/>
  <c r="W15" i="62"/>
  <c r="S15" i="62"/>
  <c r="P15" i="62"/>
  <c r="AL14" i="62"/>
  <c r="AE14" i="62"/>
  <c r="AI14" i="62" s="1"/>
  <c r="AJ14" i="62" s="1"/>
  <c r="V14" i="62"/>
  <c r="W14" i="62" s="1"/>
  <c r="S14" i="62"/>
  <c r="Z14" i="62" s="1"/>
  <c r="P14" i="62"/>
  <c r="AL13" i="62"/>
  <c r="AE13" i="62"/>
  <c r="AI13" i="62"/>
  <c r="AJ13" i="62" s="1"/>
  <c r="V13" i="62"/>
  <c r="W13" i="62"/>
  <c r="S13" i="62"/>
  <c r="Z13" i="62" s="1"/>
  <c r="P13" i="62"/>
  <c r="AL12" i="62"/>
  <c r="AE12" i="62"/>
  <c r="AI12" i="62" s="1"/>
  <c r="AJ12" i="62" s="1"/>
  <c r="V12" i="62"/>
  <c r="W12" i="62" s="1"/>
  <c r="S12" i="62"/>
  <c r="Z12" i="62" s="1"/>
  <c r="P12" i="62"/>
  <c r="AL11" i="62"/>
  <c r="AE11" i="62"/>
  <c r="AI11" i="62"/>
  <c r="AJ11" i="62" s="1"/>
  <c r="V11" i="62"/>
  <c r="W11" i="62"/>
  <c r="S11" i="62"/>
  <c r="P11" i="62"/>
  <c r="AL10" i="62"/>
  <c r="AE10" i="62"/>
  <c r="AI10" i="62" s="1"/>
  <c r="AJ10" i="62" s="1"/>
  <c r="V10" i="62"/>
  <c r="W10" i="62" s="1"/>
  <c r="S10" i="62"/>
  <c r="Z10" i="62" s="1"/>
  <c r="P10" i="62"/>
  <c r="AL9" i="62"/>
  <c r="AE9" i="62"/>
  <c r="AI9" i="62"/>
  <c r="AJ9" i="62" s="1"/>
  <c r="V9" i="62"/>
  <c r="W9" i="62"/>
  <c r="S9" i="62"/>
  <c r="Z9" i="62" s="1"/>
  <c r="P9" i="62"/>
  <c r="AL8" i="62"/>
  <c r="AI8" i="62"/>
  <c r="AJ8" i="62" s="1"/>
  <c r="AE8" i="62"/>
  <c r="V8" i="62"/>
  <c r="W8" i="62" s="1"/>
  <c r="S8" i="62"/>
  <c r="R8" i="62" s="1"/>
  <c r="T8" i="62" s="1"/>
  <c r="AA8" i="62" s="1"/>
  <c r="P8" i="62"/>
  <c r="AL7" i="62"/>
  <c r="AE7" i="62"/>
  <c r="AI7" i="62" s="1"/>
  <c r="AJ7" i="62" s="1"/>
  <c r="V7" i="62"/>
  <c r="W7" i="62" s="1"/>
  <c r="S7" i="62"/>
  <c r="P7" i="62"/>
  <c r="AL6" i="62"/>
  <c r="AE6" i="62"/>
  <c r="AI6" i="62"/>
  <c r="AJ6" i="62" s="1"/>
  <c r="V6" i="62"/>
  <c r="W6" i="62"/>
  <c r="S6" i="62"/>
  <c r="R6" i="62" s="1"/>
  <c r="T6" i="62" s="1"/>
  <c r="AA6" i="62" s="1"/>
  <c r="P6" i="62"/>
  <c r="AL5" i="62"/>
  <c r="AE5" i="62"/>
  <c r="AI5" i="62" s="1"/>
  <c r="AJ5" i="62" s="1"/>
  <c r="V5" i="62"/>
  <c r="W5" i="62" s="1"/>
  <c r="S5" i="62"/>
  <c r="Z5" i="62" s="1"/>
  <c r="P5" i="62"/>
  <c r="AL4" i="62"/>
  <c r="AE4" i="62"/>
  <c r="AI4" i="62"/>
  <c r="AJ4" i="62" s="1"/>
  <c r="V4" i="62"/>
  <c r="W4" i="62"/>
  <c r="S4" i="62"/>
  <c r="P4" i="62"/>
  <c r="AL3" i="62"/>
  <c r="AE3" i="62"/>
  <c r="AI3" i="62" s="1"/>
  <c r="AJ3" i="62" s="1"/>
  <c r="V3" i="62"/>
  <c r="W3" i="62" s="1"/>
  <c r="S3" i="62"/>
  <c r="Z3" i="62" s="1"/>
  <c r="P3" i="62"/>
  <c r="M38" i="61"/>
  <c r="L38" i="61"/>
  <c r="AG37" i="61"/>
  <c r="M37" i="61"/>
  <c r="M45" i="61"/>
  <c r="L37" i="61"/>
  <c r="L44" i="61"/>
  <c r="AG36" i="61"/>
  <c r="O36" i="61"/>
  <c r="O37" i="61" s="1"/>
  <c r="M36" i="61"/>
  <c r="L36" i="61"/>
  <c r="E36" i="61"/>
  <c r="AE34" i="61"/>
  <c r="AI34" i="61" s="1"/>
  <c r="AJ34" i="61" s="1"/>
  <c r="AL33" i="61"/>
  <c r="AE33" i="61"/>
  <c r="AI33" i="61" s="1"/>
  <c r="AJ33" i="61" s="1"/>
  <c r="V33" i="61"/>
  <c r="W33" i="61" s="1"/>
  <c r="S33" i="61"/>
  <c r="Z33" i="61" s="1"/>
  <c r="P33" i="61"/>
  <c r="AL32" i="61"/>
  <c r="AE32" i="61"/>
  <c r="AI32" i="61"/>
  <c r="V32" i="61"/>
  <c r="W32" i="61" s="1"/>
  <c r="S32" i="61"/>
  <c r="Z32" i="61" s="1"/>
  <c r="P32" i="61"/>
  <c r="AL31" i="61"/>
  <c r="AE31" i="61"/>
  <c r="AI31" i="61"/>
  <c r="V31" i="61"/>
  <c r="W31" i="61"/>
  <c r="S31" i="61"/>
  <c r="P31" i="61"/>
  <c r="AL30" i="61"/>
  <c r="AE30" i="61"/>
  <c r="AI30" i="61" s="1"/>
  <c r="V30" i="61"/>
  <c r="W30" i="61" s="1"/>
  <c r="S30" i="61"/>
  <c r="P30" i="61"/>
  <c r="AL29" i="61"/>
  <c r="AE29" i="61"/>
  <c r="AI29" i="61"/>
  <c r="V29" i="61"/>
  <c r="W29" i="61"/>
  <c r="S29" i="61"/>
  <c r="R29" i="61" s="1"/>
  <c r="Y29" i="61" s="1"/>
  <c r="P29" i="61"/>
  <c r="AL28" i="61"/>
  <c r="AE28" i="61"/>
  <c r="AI28" i="61" s="1"/>
  <c r="V28" i="61"/>
  <c r="W28" i="61" s="1"/>
  <c r="S28" i="61"/>
  <c r="P28" i="61"/>
  <c r="AL27" i="61"/>
  <c r="AE27" i="61"/>
  <c r="AI27" i="61"/>
  <c r="V27" i="61"/>
  <c r="W27" i="61"/>
  <c r="S27" i="61"/>
  <c r="P27" i="61"/>
  <c r="AL26" i="61"/>
  <c r="AE26" i="61"/>
  <c r="AI26" i="61" s="1"/>
  <c r="V26" i="61"/>
  <c r="W26" i="61" s="1"/>
  <c r="S26" i="61"/>
  <c r="P26" i="61"/>
  <c r="AL25" i="61"/>
  <c r="AE25" i="61"/>
  <c r="AI25" i="61"/>
  <c r="V25" i="61"/>
  <c r="W25" i="61"/>
  <c r="S25" i="61"/>
  <c r="P25" i="61"/>
  <c r="AL24" i="61"/>
  <c r="AE24" i="61"/>
  <c r="AI24" i="61" s="1"/>
  <c r="V24" i="61"/>
  <c r="W24" i="61" s="1"/>
  <c r="S24" i="61"/>
  <c r="P24" i="61"/>
  <c r="AL23" i="61"/>
  <c r="AE23" i="61"/>
  <c r="AI23" i="61"/>
  <c r="V23" i="61"/>
  <c r="W23" i="61"/>
  <c r="S23" i="61"/>
  <c r="R23" i="61" s="1"/>
  <c r="T23" i="61" s="1"/>
  <c r="AA23" i="61" s="1"/>
  <c r="P23" i="61"/>
  <c r="AL22" i="61"/>
  <c r="AE22" i="61"/>
  <c r="AI22" i="61" s="1"/>
  <c r="V22" i="61"/>
  <c r="W22" i="61" s="1"/>
  <c r="S22" i="61"/>
  <c r="P22" i="61"/>
  <c r="AL21" i="61"/>
  <c r="AE21" i="61"/>
  <c r="AI21" i="61"/>
  <c r="V21" i="61"/>
  <c r="W21" i="61"/>
  <c r="S21" i="61"/>
  <c r="Z21" i="61" s="1"/>
  <c r="P21" i="61"/>
  <c r="AL20" i="61"/>
  <c r="AE20" i="61"/>
  <c r="AI20" i="61" s="1"/>
  <c r="V20" i="61"/>
  <c r="W20" i="61" s="1"/>
  <c r="S20" i="61"/>
  <c r="P20" i="61"/>
  <c r="AL19" i="61"/>
  <c r="AE19" i="61"/>
  <c r="AI19" i="61"/>
  <c r="V19" i="61"/>
  <c r="W19" i="61"/>
  <c r="S19" i="61"/>
  <c r="P19" i="61"/>
  <c r="AL18" i="61"/>
  <c r="AE18" i="61"/>
  <c r="AI18" i="61" s="1"/>
  <c r="V18" i="61"/>
  <c r="W18" i="61" s="1"/>
  <c r="S18" i="61"/>
  <c r="P18" i="61"/>
  <c r="AL17" i="61"/>
  <c r="AE17" i="61"/>
  <c r="AI17" i="61"/>
  <c r="V17" i="61"/>
  <c r="W17" i="61"/>
  <c r="S17" i="61"/>
  <c r="R17" i="61" s="1"/>
  <c r="T17" i="61" s="1"/>
  <c r="P17" i="61"/>
  <c r="AL16" i="61"/>
  <c r="AE16" i="61"/>
  <c r="AI16" i="61" s="1"/>
  <c r="V16" i="61"/>
  <c r="W16" i="61" s="1"/>
  <c r="S16" i="61"/>
  <c r="P16" i="61"/>
  <c r="AL15" i="61"/>
  <c r="AE15" i="61"/>
  <c r="AI15" i="61"/>
  <c r="V15" i="61"/>
  <c r="W15" i="61"/>
  <c r="S15" i="61"/>
  <c r="P15" i="61"/>
  <c r="AL14" i="61"/>
  <c r="AE14" i="61"/>
  <c r="AI14" i="61" s="1"/>
  <c r="V14" i="61"/>
  <c r="W14" i="61" s="1"/>
  <c r="S14" i="61"/>
  <c r="P14" i="61"/>
  <c r="AL13" i="61"/>
  <c r="AE13" i="61"/>
  <c r="AI13" i="61"/>
  <c r="V13" i="61"/>
  <c r="W13" i="61"/>
  <c r="S13" i="61"/>
  <c r="Z13" i="61" s="1"/>
  <c r="P13" i="61"/>
  <c r="AL12" i="61"/>
  <c r="AE12" i="61"/>
  <c r="AI12" i="61" s="1"/>
  <c r="V12" i="61"/>
  <c r="W12" i="61" s="1"/>
  <c r="S12" i="61"/>
  <c r="P12" i="61"/>
  <c r="AL11" i="61"/>
  <c r="AE11" i="61"/>
  <c r="AI11" i="61"/>
  <c r="V11" i="61"/>
  <c r="W11" i="61"/>
  <c r="S11" i="61"/>
  <c r="R11" i="61" s="1"/>
  <c r="Y11" i="61" s="1"/>
  <c r="P11" i="61"/>
  <c r="AL10" i="61"/>
  <c r="AE10" i="61"/>
  <c r="AI10" i="61"/>
  <c r="V10" i="61"/>
  <c r="W10" i="61"/>
  <c r="S10" i="61"/>
  <c r="R10" i="61" s="1"/>
  <c r="T10" i="61" s="1"/>
  <c r="AA10" i="61" s="1"/>
  <c r="P10" i="61"/>
  <c r="AL9" i="61"/>
  <c r="AE9" i="61"/>
  <c r="AI9" i="61" s="1"/>
  <c r="V9" i="61"/>
  <c r="W9" i="61" s="1"/>
  <c r="S9" i="61"/>
  <c r="R9" i="61" s="1"/>
  <c r="Y9" i="61" s="1"/>
  <c r="P9" i="61"/>
  <c r="AL8" i="61"/>
  <c r="AE8" i="61"/>
  <c r="AI8" i="61"/>
  <c r="V8" i="61"/>
  <c r="W8" i="61"/>
  <c r="S8" i="61"/>
  <c r="P8" i="61"/>
  <c r="AL7" i="61"/>
  <c r="AE7" i="61"/>
  <c r="AI7" i="61" s="1"/>
  <c r="V7" i="61"/>
  <c r="W7" i="61" s="1"/>
  <c r="S7" i="61"/>
  <c r="R7" i="61" s="1"/>
  <c r="T7" i="61" s="1"/>
  <c r="P7" i="61"/>
  <c r="AL6" i="61"/>
  <c r="AE6" i="61"/>
  <c r="AI6" i="61"/>
  <c r="V6" i="61"/>
  <c r="W6" i="61"/>
  <c r="S6" i="61"/>
  <c r="R6" i="61" s="1"/>
  <c r="Y6" i="61" s="1"/>
  <c r="P6" i="61"/>
  <c r="AL5" i="61"/>
  <c r="AE5" i="61"/>
  <c r="AI5" i="61" s="1"/>
  <c r="V5" i="61"/>
  <c r="W5" i="61" s="1"/>
  <c r="S5" i="61"/>
  <c r="R5" i="61" s="1"/>
  <c r="Y5" i="61" s="1"/>
  <c r="P5" i="61"/>
  <c r="AL4" i="61"/>
  <c r="AE4" i="61"/>
  <c r="AI4" i="61"/>
  <c r="V4" i="61"/>
  <c r="W4" i="61"/>
  <c r="S4" i="61"/>
  <c r="P4" i="61"/>
  <c r="AL3" i="61"/>
  <c r="AE3" i="61"/>
  <c r="AI3" i="61" s="1"/>
  <c r="AJ3" i="61" s="1"/>
  <c r="V3" i="61"/>
  <c r="W3" i="61" s="1"/>
  <c r="S3" i="61"/>
  <c r="P3" i="61"/>
  <c r="AG38" i="29"/>
  <c r="AG37" i="29"/>
  <c r="AE35" i="29"/>
  <c r="AI35" i="29" s="1"/>
  <c r="AJ35" i="29"/>
  <c r="AE34" i="29"/>
  <c r="AI34" i="29"/>
  <c r="AJ34" i="29" s="1"/>
  <c r="AE33" i="29"/>
  <c r="AI33" i="29" s="1"/>
  <c r="AJ33" i="29"/>
  <c r="AE32" i="29"/>
  <c r="AI32" i="29"/>
  <c r="AJ32" i="29" s="1"/>
  <c r="AE31" i="29"/>
  <c r="AI31" i="29" s="1"/>
  <c r="AJ31" i="29"/>
  <c r="AE30" i="29"/>
  <c r="AI30" i="29"/>
  <c r="AJ30" i="29" s="1"/>
  <c r="AE29" i="29"/>
  <c r="AI29" i="29" s="1"/>
  <c r="AJ29" i="29"/>
  <c r="AE28" i="29"/>
  <c r="AI28" i="29"/>
  <c r="AJ28" i="29" s="1"/>
  <c r="AE27" i="29"/>
  <c r="AI27" i="29" s="1"/>
  <c r="AJ27" i="29"/>
  <c r="AE26" i="29"/>
  <c r="AI26" i="29"/>
  <c r="AJ26" i="29" s="1"/>
  <c r="AE25" i="29"/>
  <c r="AI25" i="29" s="1"/>
  <c r="AJ25" i="29"/>
  <c r="AE24" i="29"/>
  <c r="AI24" i="29"/>
  <c r="AJ24" i="29"/>
  <c r="AE23" i="29"/>
  <c r="AI23" i="29" s="1"/>
  <c r="AJ23" i="29" s="1"/>
  <c r="AE22" i="29"/>
  <c r="AI22" i="29"/>
  <c r="AJ22" i="29" s="1"/>
  <c r="AE21" i="29"/>
  <c r="AI21" i="29" s="1"/>
  <c r="AJ21" i="29" s="1"/>
  <c r="AE20" i="29"/>
  <c r="AI20" i="29"/>
  <c r="AJ20" i="29" s="1"/>
  <c r="AE19" i="29"/>
  <c r="AI19" i="29" s="1"/>
  <c r="AJ19" i="29"/>
  <c r="AE18" i="29"/>
  <c r="AI18" i="29" s="1"/>
  <c r="AJ18" i="29" s="1"/>
  <c r="AE17" i="29"/>
  <c r="AI17" i="29"/>
  <c r="AJ17" i="29"/>
  <c r="AE16" i="29"/>
  <c r="AI16" i="29"/>
  <c r="AJ16" i="29"/>
  <c r="AE15" i="29"/>
  <c r="AI15" i="29" s="1"/>
  <c r="AJ15" i="29" s="1"/>
  <c r="AE14" i="29"/>
  <c r="AI14" i="29"/>
  <c r="AJ14" i="29" s="1"/>
  <c r="AE13" i="29"/>
  <c r="AI13" i="29" s="1"/>
  <c r="AJ13" i="29" s="1"/>
  <c r="AE12" i="29"/>
  <c r="AI12" i="29"/>
  <c r="AJ12" i="29" s="1"/>
  <c r="AE11" i="29"/>
  <c r="AI11" i="29" s="1"/>
  <c r="AJ11" i="29"/>
  <c r="AE10" i="29"/>
  <c r="AI10" i="29" s="1"/>
  <c r="AJ10" i="29" s="1"/>
  <c r="AE9" i="29"/>
  <c r="AI9" i="29"/>
  <c r="AJ9" i="29"/>
  <c r="AE8" i="29"/>
  <c r="AI8" i="29"/>
  <c r="AJ8" i="29"/>
  <c r="AE7" i="29"/>
  <c r="AI7" i="29" s="1"/>
  <c r="AJ7" i="29" s="1"/>
  <c r="AE6" i="29"/>
  <c r="AI6" i="29"/>
  <c r="AJ6" i="29" s="1"/>
  <c r="AE5" i="29"/>
  <c r="AI5" i="29" s="1"/>
  <c r="AJ5" i="29" s="1"/>
  <c r="AE4" i="29"/>
  <c r="AI4" i="29"/>
  <c r="AJ4" i="29" s="1"/>
  <c r="AG37" i="44"/>
  <c r="AG36" i="44"/>
  <c r="AE34" i="44"/>
  <c r="AI34" i="44" s="1"/>
  <c r="AJ34" i="44" s="1"/>
  <c r="AL33" i="44"/>
  <c r="AE33" i="44"/>
  <c r="AI33" i="44"/>
  <c r="AJ33" i="44" s="1"/>
  <c r="AL32" i="44"/>
  <c r="AE32" i="44"/>
  <c r="AI32" i="44" s="1"/>
  <c r="AJ32" i="44" s="1"/>
  <c r="AL31" i="44"/>
  <c r="AE31" i="44"/>
  <c r="AI31" i="44" s="1"/>
  <c r="AJ31" i="44" s="1"/>
  <c r="AL30" i="44"/>
  <c r="AE30" i="44"/>
  <c r="AI30" i="44" s="1"/>
  <c r="AJ30" i="44" s="1"/>
  <c r="AL29" i="44"/>
  <c r="AE29" i="44"/>
  <c r="AI29" i="44"/>
  <c r="AJ29" i="44" s="1"/>
  <c r="AL28" i="44"/>
  <c r="AE28" i="44"/>
  <c r="AI28" i="44" s="1"/>
  <c r="AJ28" i="44" s="1"/>
  <c r="AL27" i="44"/>
  <c r="AE27" i="44"/>
  <c r="AI27" i="44" s="1"/>
  <c r="AJ27" i="44" s="1"/>
  <c r="AL26" i="44"/>
  <c r="AE26" i="44"/>
  <c r="AI26" i="44"/>
  <c r="AJ26" i="44" s="1"/>
  <c r="AL25" i="44"/>
  <c r="AE25" i="44"/>
  <c r="AI25" i="44" s="1"/>
  <c r="AJ25" i="44" s="1"/>
  <c r="AL24" i="44"/>
  <c r="AE24" i="44"/>
  <c r="AI24" i="44" s="1"/>
  <c r="AJ24" i="44" s="1"/>
  <c r="AL23" i="44"/>
  <c r="AE23" i="44"/>
  <c r="AI23" i="44"/>
  <c r="AJ23" i="44" s="1"/>
  <c r="AL22" i="44"/>
  <c r="AE22" i="44"/>
  <c r="AI22" i="44" s="1"/>
  <c r="AJ22" i="44" s="1"/>
  <c r="AL21" i="44"/>
  <c r="AE21" i="44"/>
  <c r="AI21" i="44"/>
  <c r="AJ21" i="44" s="1"/>
  <c r="AL20" i="44"/>
  <c r="AE20" i="44"/>
  <c r="AI20" i="44" s="1"/>
  <c r="AJ20" i="44" s="1"/>
  <c r="AL19" i="44"/>
  <c r="AE19" i="44"/>
  <c r="AI19" i="44" s="1"/>
  <c r="AJ19" i="44" s="1"/>
  <c r="AL18" i="44"/>
  <c r="AE18" i="44"/>
  <c r="AI18" i="44"/>
  <c r="AJ18" i="44" s="1"/>
  <c r="AL17" i="44"/>
  <c r="AE17" i="44"/>
  <c r="AI17" i="44" s="1"/>
  <c r="AJ17" i="44" s="1"/>
  <c r="AL16" i="44"/>
  <c r="AE16" i="44"/>
  <c r="AI16" i="44" s="1"/>
  <c r="AJ16" i="44" s="1"/>
  <c r="AL15" i="44"/>
  <c r="AE15" i="44"/>
  <c r="AI15" i="44" s="1"/>
  <c r="AJ15" i="44" s="1"/>
  <c r="AL14" i="44"/>
  <c r="AE14" i="44"/>
  <c r="AI14" i="44"/>
  <c r="AJ14" i="44" s="1"/>
  <c r="AL13" i="44"/>
  <c r="AE13" i="44"/>
  <c r="AI13" i="44" s="1"/>
  <c r="AJ13" i="44" s="1"/>
  <c r="AL12" i="44"/>
  <c r="AE12" i="44"/>
  <c r="AI12" i="44" s="1"/>
  <c r="AJ12" i="44" s="1"/>
  <c r="AL11" i="44"/>
  <c r="AE11" i="44"/>
  <c r="AI11" i="44"/>
  <c r="AJ11" i="44" s="1"/>
  <c r="AL10" i="44"/>
  <c r="AE10" i="44"/>
  <c r="AI10" i="44" s="1"/>
  <c r="AJ10" i="44" s="1"/>
  <c r="AL9" i="44"/>
  <c r="AE9" i="44"/>
  <c r="AI9" i="44"/>
  <c r="AJ9" i="44" s="1"/>
  <c r="AL8" i="44"/>
  <c r="AE8" i="44"/>
  <c r="AI8" i="44" s="1"/>
  <c r="AJ8" i="44" s="1"/>
  <c r="AL7" i="44"/>
  <c r="AE7" i="44"/>
  <c r="AI7" i="44" s="1"/>
  <c r="AJ7" i="44" s="1"/>
  <c r="AL6" i="44"/>
  <c r="AE6" i="44"/>
  <c r="AI6" i="44"/>
  <c r="AJ6" i="44" s="1"/>
  <c r="AL5" i="44"/>
  <c r="AE5" i="44"/>
  <c r="AI5" i="44" s="1"/>
  <c r="AJ5" i="44" s="1"/>
  <c r="AL4" i="44"/>
  <c r="AE4" i="44"/>
  <c r="AI4" i="44" s="1"/>
  <c r="AJ4" i="44" s="1"/>
  <c r="AL3" i="44"/>
  <c r="AE3" i="44"/>
  <c r="AI3" i="44"/>
  <c r="AJ3" i="44" s="1"/>
  <c r="AG37" i="45"/>
  <c r="AG36" i="45"/>
  <c r="AE34" i="45"/>
  <c r="AI34" i="45" s="1"/>
  <c r="AJ34" i="45"/>
  <c r="AL33" i="45"/>
  <c r="AE33" i="45"/>
  <c r="AI33" i="45" s="1"/>
  <c r="AJ33" i="45" s="1"/>
  <c r="AL32" i="45"/>
  <c r="AE32" i="45"/>
  <c r="AI32" i="45" s="1"/>
  <c r="AJ32" i="45"/>
  <c r="AL31" i="45"/>
  <c r="AE31" i="45"/>
  <c r="AI31" i="45" s="1"/>
  <c r="AJ31" i="45" s="1"/>
  <c r="AL30" i="45"/>
  <c r="AE30" i="45"/>
  <c r="AI30" i="45" s="1"/>
  <c r="AJ30" i="45" s="1"/>
  <c r="AL29" i="45"/>
  <c r="AE29" i="45"/>
  <c r="AI29" i="45" s="1"/>
  <c r="AJ29" i="45" s="1"/>
  <c r="AL28" i="45"/>
  <c r="AE28" i="45"/>
  <c r="AI28" i="45" s="1"/>
  <c r="AJ28" i="45"/>
  <c r="AL27" i="45"/>
  <c r="AE27" i="45"/>
  <c r="AI27" i="45" s="1"/>
  <c r="AJ27" i="45" s="1"/>
  <c r="AL26" i="45"/>
  <c r="AE26" i="45"/>
  <c r="AI26" i="45" s="1"/>
  <c r="AJ26" i="45" s="1"/>
  <c r="AL25" i="45"/>
  <c r="AE25" i="45"/>
  <c r="AI25" i="45" s="1"/>
  <c r="AJ25" i="45"/>
  <c r="AL24" i="45"/>
  <c r="AE24" i="45"/>
  <c r="AI24" i="45" s="1"/>
  <c r="AJ24" i="45" s="1"/>
  <c r="AL23" i="45"/>
  <c r="AE23" i="45"/>
  <c r="AI23" i="45" s="1"/>
  <c r="AJ23" i="45" s="1"/>
  <c r="AL22" i="45"/>
  <c r="AE22" i="45"/>
  <c r="AI22" i="45" s="1"/>
  <c r="AJ22" i="45"/>
  <c r="AL21" i="45"/>
  <c r="AE21" i="45"/>
  <c r="AI21" i="45" s="1"/>
  <c r="AJ21" i="45" s="1"/>
  <c r="AL20" i="45"/>
  <c r="AE20" i="45"/>
  <c r="AI20" i="45" s="1"/>
  <c r="AJ20" i="45"/>
  <c r="AL19" i="45"/>
  <c r="AE19" i="45"/>
  <c r="AI19" i="45" s="1"/>
  <c r="AJ19" i="45" s="1"/>
  <c r="AL18" i="45"/>
  <c r="AE18" i="45"/>
  <c r="AI18" i="45" s="1"/>
  <c r="AJ18" i="45" s="1"/>
  <c r="AL17" i="45"/>
  <c r="AE17" i="45"/>
  <c r="AI17" i="45" s="1"/>
  <c r="AJ17" i="45"/>
  <c r="AL16" i="45"/>
  <c r="AE16" i="45"/>
  <c r="AI16" i="45" s="1"/>
  <c r="AJ16" i="45" s="1"/>
  <c r="AL15" i="45"/>
  <c r="AE15" i="45"/>
  <c r="AI15" i="45" s="1"/>
  <c r="AJ15" i="45" s="1"/>
  <c r="AL14" i="45"/>
  <c r="AE14" i="45"/>
  <c r="AI14" i="45" s="1"/>
  <c r="AJ14" i="45" s="1"/>
  <c r="AL13" i="45"/>
  <c r="AE13" i="45"/>
  <c r="AI13" i="45" s="1"/>
  <c r="AJ13" i="45"/>
  <c r="AL12" i="45"/>
  <c r="AE12" i="45"/>
  <c r="AI12" i="45" s="1"/>
  <c r="AJ12" i="45" s="1"/>
  <c r="AL11" i="45"/>
  <c r="AE11" i="45"/>
  <c r="AI11" i="45" s="1"/>
  <c r="AJ11" i="45" s="1"/>
  <c r="AL10" i="45"/>
  <c r="AE10" i="45"/>
  <c r="AI10" i="45" s="1"/>
  <c r="AJ10" i="45"/>
  <c r="AL9" i="45"/>
  <c r="AE9" i="45"/>
  <c r="AI9" i="45" s="1"/>
  <c r="AJ9" i="45" s="1"/>
  <c r="AL8" i="45"/>
  <c r="AE8" i="45"/>
  <c r="AI8" i="45" s="1"/>
  <c r="AJ8" i="45"/>
  <c r="AL7" i="45"/>
  <c r="AE7" i="45"/>
  <c r="AI7" i="45" s="1"/>
  <c r="AJ7" i="45" s="1"/>
  <c r="AL6" i="45"/>
  <c r="AE6" i="45"/>
  <c r="AI6" i="45" s="1"/>
  <c r="AJ6" i="45" s="1"/>
  <c r="AL5" i="45"/>
  <c r="AE5" i="45"/>
  <c r="AI5" i="45" s="1"/>
  <c r="AJ5" i="45"/>
  <c r="AL4" i="45"/>
  <c r="AE4" i="45"/>
  <c r="AI4" i="45" s="1"/>
  <c r="AJ4" i="45" s="1"/>
  <c r="AL3" i="45"/>
  <c r="AE3" i="45"/>
  <c r="AI3" i="45" s="1"/>
  <c r="AJ3" i="45" s="1"/>
  <c r="AG37" i="46"/>
  <c r="AG36" i="46"/>
  <c r="AE34" i="46"/>
  <c r="AI34" i="46" s="1"/>
  <c r="AJ34" i="46" s="1"/>
  <c r="AL33" i="46"/>
  <c r="AE33" i="46"/>
  <c r="AI33" i="46" s="1"/>
  <c r="AJ33" i="46" s="1"/>
  <c r="AL32" i="46"/>
  <c r="AE32" i="46"/>
  <c r="AI32" i="46" s="1"/>
  <c r="AJ32" i="46" s="1"/>
  <c r="AL31" i="46"/>
  <c r="AE31" i="46"/>
  <c r="AI31" i="46" s="1"/>
  <c r="AJ31" i="46" s="1"/>
  <c r="AL30" i="46"/>
  <c r="AE30" i="46"/>
  <c r="AI30" i="46" s="1"/>
  <c r="AJ30" i="46" s="1"/>
  <c r="AL29" i="46"/>
  <c r="AE29" i="46"/>
  <c r="AI29" i="46" s="1"/>
  <c r="AJ29" i="46" s="1"/>
  <c r="AL28" i="46"/>
  <c r="AE28" i="46"/>
  <c r="AI28" i="46" s="1"/>
  <c r="AJ28" i="46" s="1"/>
  <c r="AL27" i="46"/>
  <c r="AE27" i="46"/>
  <c r="AI27" i="46" s="1"/>
  <c r="AJ27" i="46" s="1"/>
  <c r="AL26" i="46"/>
  <c r="AE26" i="46"/>
  <c r="AI26" i="46" s="1"/>
  <c r="AJ26" i="46" s="1"/>
  <c r="AL25" i="46"/>
  <c r="AE25" i="46"/>
  <c r="AI25" i="46" s="1"/>
  <c r="AJ25" i="46" s="1"/>
  <c r="AL24" i="46"/>
  <c r="AE24" i="46"/>
  <c r="AI24" i="46" s="1"/>
  <c r="AJ24" i="46" s="1"/>
  <c r="AL23" i="46"/>
  <c r="AE23" i="46"/>
  <c r="AI23" i="46" s="1"/>
  <c r="AJ23" i="46" s="1"/>
  <c r="AL22" i="46"/>
  <c r="AE22" i="46"/>
  <c r="AI22" i="46" s="1"/>
  <c r="AJ22" i="46" s="1"/>
  <c r="AL21" i="46"/>
  <c r="AE21" i="46"/>
  <c r="AI21" i="46" s="1"/>
  <c r="AJ21" i="46" s="1"/>
  <c r="AL20" i="46"/>
  <c r="AE20" i="46"/>
  <c r="AI20" i="46" s="1"/>
  <c r="AJ20" i="46" s="1"/>
  <c r="AL19" i="46"/>
  <c r="AE19" i="46"/>
  <c r="AI19" i="46" s="1"/>
  <c r="AJ19" i="46" s="1"/>
  <c r="AL18" i="46"/>
  <c r="AE18" i="46"/>
  <c r="AI18" i="46" s="1"/>
  <c r="AJ18" i="46" s="1"/>
  <c r="AL17" i="46"/>
  <c r="AE17" i="46"/>
  <c r="AI17" i="46" s="1"/>
  <c r="AJ17" i="46" s="1"/>
  <c r="AL16" i="46"/>
  <c r="AE16" i="46"/>
  <c r="AI16" i="46" s="1"/>
  <c r="AJ16" i="46" s="1"/>
  <c r="AL15" i="46"/>
  <c r="AE15" i="46"/>
  <c r="AI15" i="46" s="1"/>
  <c r="AJ15" i="46" s="1"/>
  <c r="AL14" i="46"/>
  <c r="AE14" i="46"/>
  <c r="AI14" i="46" s="1"/>
  <c r="AJ14" i="46" s="1"/>
  <c r="AL13" i="46"/>
  <c r="AE13" i="46"/>
  <c r="AI13" i="46" s="1"/>
  <c r="AJ13" i="46" s="1"/>
  <c r="AL12" i="46"/>
  <c r="AE12" i="46"/>
  <c r="AI12" i="46" s="1"/>
  <c r="AJ12" i="46" s="1"/>
  <c r="AL11" i="46"/>
  <c r="AE11" i="46"/>
  <c r="AI11" i="46" s="1"/>
  <c r="AJ11" i="46" s="1"/>
  <c r="AL10" i="46"/>
  <c r="AE10" i="46"/>
  <c r="AI10" i="46" s="1"/>
  <c r="AJ10" i="46" s="1"/>
  <c r="AL9" i="46"/>
  <c r="AE9" i="46"/>
  <c r="AI9" i="46" s="1"/>
  <c r="AJ9" i="46" s="1"/>
  <c r="AL8" i="46"/>
  <c r="AE8" i="46"/>
  <c r="AI8" i="46" s="1"/>
  <c r="AJ8" i="46" s="1"/>
  <c r="AL7" i="46"/>
  <c r="AE7" i="46"/>
  <c r="AI7" i="46" s="1"/>
  <c r="AJ7" i="46" s="1"/>
  <c r="AL6" i="46"/>
  <c r="AE6" i="46"/>
  <c r="AI6" i="46" s="1"/>
  <c r="AJ6" i="46" s="1"/>
  <c r="AL5" i="46"/>
  <c r="AE5" i="46"/>
  <c r="AI5" i="46" s="1"/>
  <c r="AJ5" i="46" s="1"/>
  <c r="AL4" i="46"/>
  <c r="AE4" i="46"/>
  <c r="AI4" i="46" s="1"/>
  <c r="AJ4" i="46" s="1"/>
  <c r="AL3" i="46"/>
  <c r="AE3" i="46"/>
  <c r="AI3" i="46" s="1"/>
  <c r="AJ3" i="46" s="1"/>
  <c r="AG37" i="47"/>
  <c r="AG36" i="47"/>
  <c r="AE34" i="47"/>
  <c r="AI34" i="47"/>
  <c r="AJ34" i="47" s="1"/>
  <c r="AL33" i="47"/>
  <c r="AE33" i="47"/>
  <c r="AI33" i="47"/>
  <c r="AJ33" i="47" s="1"/>
  <c r="AL32" i="47"/>
  <c r="AE32" i="47"/>
  <c r="AI32" i="47"/>
  <c r="AJ32" i="47" s="1"/>
  <c r="AL31" i="47"/>
  <c r="AE31" i="47"/>
  <c r="AI31" i="47"/>
  <c r="AJ31" i="47" s="1"/>
  <c r="AL30" i="47"/>
  <c r="AE30" i="47"/>
  <c r="AI30" i="47"/>
  <c r="AJ30" i="47" s="1"/>
  <c r="AL29" i="47"/>
  <c r="AE29" i="47"/>
  <c r="AI29" i="47"/>
  <c r="AJ29" i="47" s="1"/>
  <c r="AL28" i="47"/>
  <c r="AE28" i="47"/>
  <c r="AI28" i="47"/>
  <c r="AJ28" i="47" s="1"/>
  <c r="AL27" i="47"/>
  <c r="AE27" i="47"/>
  <c r="AI27" i="47"/>
  <c r="AJ27" i="47" s="1"/>
  <c r="AL26" i="47"/>
  <c r="AE26" i="47"/>
  <c r="AI26" i="47"/>
  <c r="AJ26" i="47" s="1"/>
  <c r="AL25" i="47"/>
  <c r="AE25" i="47"/>
  <c r="AI25" i="47"/>
  <c r="AJ25" i="47" s="1"/>
  <c r="AL24" i="47"/>
  <c r="AE24" i="47"/>
  <c r="AI24" i="47"/>
  <c r="AJ24" i="47" s="1"/>
  <c r="AL23" i="47"/>
  <c r="AE23" i="47"/>
  <c r="AI23" i="47"/>
  <c r="AJ23" i="47" s="1"/>
  <c r="AL22" i="47"/>
  <c r="AE22" i="47"/>
  <c r="AI22" i="47"/>
  <c r="AJ22" i="47" s="1"/>
  <c r="AL21" i="47"/>
  <c r="AE21" i="47"/>
  <c r="AI21" i="47"/>
  <c r="AJ21" i="47" s="1"/>
  <c r="AL20" i="47"/>
  <c r="AE20" i="47"/>
  <c r="AI20" i="47"/>
  <c r="AJ20" i="47" s="1"/>
  <c r="AL19" i="47"/>
  <c r="AE19" i="47"/>
  <c r="AI19" i="47"/>
  <c r="AJ19" i="47" s="1"/>
  <c r="AL18" i="47"/>
  <c r="AE18" i="47"/>
  <c r="AI18" i="47"/>
  <c r="AJ18" i="47" s="1"/>
  <c r="AL17" i="47"/>
  <c r="AE17" i="47"/>
  <c r="AI17" i="47"/>
  <c r="AJ17" i="47" s="1"/>
  <c r="AL16" i="47"/>
  <c r="AE16" i="47"/>
  <c r="AI16" i="47"/>
  <c r="AJ16" i="47" s="1"/>
  <c r="AL15" i="47"/>
  <c r="AE15" i="47"/>
  <c r="AI15" i="47"/>
  <c r="AJ15" i="47" s="1"/>
  <c r="AL14" i="47"/>
  <c r="AE14" i="47"/>
  <c r="AI14" i="47"/>
  <c r="AJ14" i="47" s="1"/>
  <c r="AL13" i="47"/>
  <c r="AE13" i="47"/>
  <c r="AI13" i="47"/>
  <c r="AJ13" i="47" s="1"/>
  <c r="AL12" i="47"/>
  <c r="AE12" i="47"/>
  <c r="AI12" i="47"/>
  <c r="AJ12" i="47" s="1"/>
  <c r="AL11" i="47"/>
  <c r="AE11" i="47"/>
  <c r="AI11" i="47"/>
  <c r="AJ11" i="47" s="1"/>
  <c r="AL10" i="47"/>
  <c r="AE10" i="47"/>
  <c r="AI10" i="47"/>
  <c r="AJ10" i="47" s="1"/>
  <c r="AL9" i="47"/>
  <c r="AE9" i="47"/>
  <c r="AI9" i="47"/>
  <c r="AJ9" i="47" s="1"/>
  <c r="AL8" i="47"/>
  <c r="AE8" i="47"/>
  <c r="AI8" i="47"/>
  <c r="AJ8" i="47" s="1"/>
  <c r="AL7" i="47"/>
  <c r="AE7" i="47"/>
  <c r="AI7" i="47"/>
  <c r="AJ7" i="47" s="1"/>
  <c r="AL6" i="47"/>
  <c r="AE6" i="47"/>
  <c r="AI6" i="47"/>
  <c r="AJ6" i="47" s="1"/>
  <c r="AL5" i="47"/>
  <c r="AE5" i="47"/>
  <c r="AI5" i="47"/>
  <c r="AJ5" i="47" s="1"/>
  <c r="AL4" i="47"/>
  <c r="AE4" i="47"/>
  <c r="AI4" i="47"/>
  <c r="AJ4" i="47" s="1"/>
  <c r="AL3" i="47"/>
  <c r="AE3" i="47"/>
  <c r="AI3" i="47"/>
  <c r="AJ3" i="47" s="1"/>
  <c r="AG37" i="48"/>
  <c r="AG36" i="48"/>
  <c r="AE34" i="48"/>
  <c r="AI34" i="48" s="1"/>
  <c r="AJ34" i="48" s="1"/>
  <c r="AL33" i="48"/>
  <c r="AE33" i="48"/>
  <c r="AI33" i="48"/>
  <c r="AJ33" i="48" s="1"/>
  <c r="AL32" i="48"/>
  <c r="AE32" i="48"/>
  <c r="AI32" i="48" s="1"/>
  <c r="AJ32" i="48" s="1"/>
  <c r="AL31" i="48"/>
  <c r="AE31" i="48"/>
  <c r="AI31" i="48" s="1"/>
  <c r="AJ31" i="48" s="1"/>
  <c r="AL30" i="48"/>
  <c r="AE30" i="48"/>
  <c r="AI30" i="48" s="1"/>
  <c r="AL29" i="48"/>
  <c r="AE29" i="48"/>
  <c r="AI29" i="48"/>
  <c r="AJ29" i="48" s="1"/>
  <c r="AL28" i="48"/>
  <c r="AE28" i="48"/>
  <c r="AI28" i="48" s="1"/>
  <c r="AJ28" i="48" s="1"/>
  <c r="AL27" i="48"/>
  <c r="AE27" i="48"/>
  <c r="AI27" i="48" s="1"/>
  <c r="AL26" i="48"/>
  <c r="AE26" i="48"/>
  <c r="AI26" i="48"/>
  <c r="AJ26" i="48" s="1"/>
  <c r="AL25" i="48"/>
  <c r="AE25" i="48"/>
  <c r="AI25" i="48" s="1"/>
  <c r="AJ25" i="48" s="1"/>
  <c r="AL24" i="48"/>
  <c r="AE24" i="48"/>
  <c r="AI24" i="48" s="1"/>
  <c r="AJ24" i="48" s="1"/>
  <c r="AL23" i="48"/>
  <c r="AE23" i="48"/>
  <c r="AI23" i="48"/>
  <c r="AJ23" i="48" s="1"/>
  <c r="AL22" i="48"/>
  <c r="AE22" i="48"/>
  <c r="AI22" i="48" s="1"/>
  <c r="AJ22" i="48" s="1"/>
  <c r="AL21" i="48"/>
  <c r="AE21" i="48"/>
  <c r="AI21" i="48"/>
  <c r="AJ21" i="48" s="1"/>
  <c r="AL20" i="48"/>
  <c r="AE20" i="48"/>
  <c r="AI20" i="48" s="1"/>
  <c r="AJ20" i="48" s="1"/>
  <c r="AL19" i="48"/>
  <c r="AE19" i="48"/>
  <c r="AI19" i="48" s="1"/>
  <c r="AJ19" i="48" s="1"/>
  <c r="AL18" i="48"/>
  <c r="AE18" i="48"/>
  <c r="AI18" i="48"/>
  <c r="AJ18" i="48" s="1"/>
  <c r="AL17" i="48"/>
  <c r="AE17" i="48"/>
  <c r="AI17" i="48" s="1"/>
  <c r="AJ17" i="48" s="1"/>
  <c r="AL16" i="48"/>
  <c r="AE16" i="48"/>
  <c r="AI16" i="48" s="1"/>
  <c r="AJ16" i="48" s="1"/>
  <c r="AL15" i="48"/>
  <c r="AE15" i="48"/>
  <c r="AI15" i="48" s="1"/>
  <c r="AJ15" i="48" s="1"/>
  <c r="AL14" i="48"/>
  <c r="AE14" i="48"/>
  <c r="AI14" i="48"/>
  <c r="AL13" i="48"/>
  <c r="AE13" i="48"/>
  <c r="AI13" i="48" s="1"/>
  <c r="AJ13" i="48" s="1"/>
  <c r="AL12" i="48"/>
  <c r="AE12" i="48"/>
  <c r="AI12" i="48" s="1"/>
  <c r="AJ12" i="48" s="1"/>
  <c r="AL11" i="48"/>
  <c r="AE11" i="48"/>
  <c r="AI11" i="48"/>
  <c r="AL10" i="48"/>
  <c r="AE10" i="48"/>
  <c r="AI10" i="48" s="1"/>
  <c r="AJ10" i="48" s="1"/>
  <c r="AL9" i="48"/>
  <c r="AE9" i="48"/>
  <c r="AI9" i="48"/>
  <c r="AJ9" i="48" s="1"/>
  <c r="AL8" i="48"/>
  <c r="AE8" i="48"/>
  <c r="AI8" i="48" s="1"/>
  <c r="AJ8" i="48" s="1"/>
  <c r="AL7" i="48"/>
  <c r="AE7" i="48"/>
  <c r="AI7" i="48" s="1"/>
  <c r="AJ7" i="48" s="1"/>
  <c r="AL6" i="48"/>
  <c r="AE6" i="48"/>
  <c r="AI6" i="48"/>
  <c r="AJ6" i="48" s="1"/>
  <c r="AL5" i="48"/>
  <c r="AE5" i="48"/>
  <c r="AI5" i="48" s="1"/>
  <c r="AJ5" i="48" s="1"/>
  <c r="AL4" i="48"/>
  <c r="AE4" i="48"/>
  <c r="AI4" i="48" s="1"/>
  <c r="AJ4" i="48" s="1"/>
  <c r="AL3" i="48"/>
  <c r="AE3" i="48"/>
  <c r="AI3" i="48"/>
  <c r="AJ3" i="48" s="1"/>
  <c r="AG37" i="49"/>
  <c r="AG36" i="49"/>
  <c r="AE34" i="49"/>
  <c r="AI34" i="49" s="1"/>
  <c r="AJ34" i="49"/>
  <c r="AL33" i="49"/>
  <c r="AE33" i="49"/>
  <c r="AI33" i="49" s="1"/>
  <c r="AJ33" i="49" s="1"/>
  <c r="AL32" i="49"/>
  <c r="AE32" i="49"/>
  <c r="AI32" i="49" s="1"/>
  <c r="AJ32" i="49"/>
  <c r="AL31" i="49"/>
  <c r="AE31" i="49"/>
  <c r="AI31" i="49" s="1"/>
  <c r="AJ31" i="49" s="1"/>
  <c r="AL30" i="49"/>
  <c r="AE30" i="49"/>
  <c r="AI30" i="49" s="1"/>
  <c r="AJ30" i="49" s="1"/>
  <c r="AL29" i="49"/>
  <c r="AE29" i="49"/>
  <c r="AI29" i="49" s="1"/>
  <c r="AJ29" i="49" s="1"/>
  <c r="AL28" i="49"/>
  <c r="AE28" i="49"/>
  <c r="AI28" i="49" s="1"/>
  <c r="AJ28" i="49" s="1"/>
  <c r="AL27" i="49"/>
  <c r="AE27" i="49"/>
  <c r="AI27" i="49" s="1"/>
  <c r="AJ27" i="49" s="1"/>
  <c r="AL26" i="49"/>
  <c r="AE26" i="49"/>
  <c r="AI26" i="49" s="1"/>
  <c r="AJ26" i="49" s="1"/>
  <c r="AL25" i="49"/>
  <c r="AE25" i="49"/>
  <c r="AI25" i="49" s="1"/>
  <c r="AJ25" i="49"/>
  <c r="AL24" i="49"/>
  <c r="AE24" i="49"/>
  <c r="AI24" i="49" s="1"/>
  <c r="AJ24" i="49" s="1"/>
  <c r="AL23" i="49"/>
  <c r="AE23" i="49"/>
  <c r="AI23" i="49" s="1"/>
  <c r="AJ23" i="49" s="1"/>
  <c r="AL22" i="49"/>
  <c r="AE22" i="49"/>
  <c r="AI22" i="49" s="1"/>
  <c r="AJ22" i="49"/>
  <c r="AL21" i="49"/>
  <c r="AE21" i="49"/>
  <c r="AI21" i="49" s="1"/>
  <c r="AJ21" i="49" s="1"/>
  <c r="AL20" i="49"/>
  <c r="AE20" i="49"/>
  <c r="AI20" i="49" s="1"/>
  <c r="AJ20" i="49"/>
  <c r="AL19" i="49"/>
  <c r="AE19" i="49"/>
  <c r="AI19" i="49" s="1"/>
  <c r="AJ19" i="49" s="1"/>
  <c r="AL18" i="49"/>
  <c r="AE18" i="49"/>
  <c r="AI18" i="49" s="1"/>
  <c r="AJ18" i="49" s="1"/>
  <c r="AL17" i="49"/>
  <c r="AE17" i="49"/>
  <c r="AI17" i="49" s="1"/>
  <c r="AJ17" i="49"/>
  <c r="AL16" i="49"/>
  <c r="AE16" i="49"/>
  <c r="AI16" i="49" s="1"/>
  <c r="AJ16" i="49" s="1"/>
  <c r="AL15" i="49"/>
  <c r="AE15" i="49"/>
  <c r="AI15" i="49" s="1"/>
  <c r="AJ15" i="49" s="1"/>
  <c r="AL14" i="49"/>
  <c r="AE14" i="49"/>
  <c r="AI14" i="49" s="1"/>
  <c r="AJ14" i="49" s="1"/>
  <c r="AL13" i="49"/>
  <c r="AE13" i="49"/>
  <c r="AI13" i="49" s="1"/>
  <c r="AJ13" i="49" s="1"/>
  <c r="AL12" i="49"/>
  <c r="AE12" i="49"/>
  <c r="AI12" i="49" s="1"/>
  <c r="AJ12" i="49"/>
  <c r="AL11" i="49"/>
  <c r="AE11" i="49"/>
  <c r="AI11" i="49" s="1"/>
  <c r="AJ11" i="49" s="1"/>
  <c r="AL10" i="49"/>
  <c r="AE10" i="49"/>
  <c r="AI10" i="49" s="1"/>
  <c r="AJ10" i="49" s="1"/>
  <c r="AL9" i="49"/>
  <c r="AE9" i="49"/>
  <c r="AI9" i="49" s="1"/>
  <c r="AJ9" i="49"/>
  <c r="AL8" i="49"/>
  <c r="AE8" i="49"/>
  <c r="AI8" i="49" s="1"/>
  <c r="AJ8" i="49"/>
  <c r="AL7" i="49"/>
  <c r="AE7" i="49"/>
  <c r="AI7" i="49" s="1"/>
  <c r="AJ7" i="49" s="1"/>
  <c r="AL6" i="49"/>
  <c r="AE6" i="49"/>
  <c r="AI6" i="49" s="1"/>
  <c r="AJ6" i="49"/>
  <c r="AL5" i="49"/>
  <c r="AE5" i="49"/>
  <c r="AI5" i="49" s="1"/>
  <c r="AJ5" i="49"/>
  <c r="AL4" i="49"/>
  <c r="AE4" i="49"/>
  <c r="AI4" i="49" s="1"/>
  <c r="AJ4" i="49" s="1"/>
  <c r="AL3" i="49"/>
  <c r="AE3" i="49"/>
  <c r="AI3" i="49" s="1"/>
  <c r="AJ3" i="49" s="1"/>
  <c r="AG37" i="50"/>
  <c r="AG36" i="50"/>
  <c r="AE34" i="50"/>
  <c r="AI34" i="50" s="1"/>
  <c r="AJ34" i="50" s="1"/>
  <c r="AL33" i="50"/>
  <c r="AE33" i="50"/>
  <c r="AI33" i="50" s="1"/>
  <c r="AJ33" i="50" s="1"/>
  <c r="AL32" i="50"/>
  <c r="AE32" i="50"/>
  <c r="AI32" i="50" s="1"/>
  <c r="AJ32" i="50" s="1"/>
  <c r="AL31" i="50"/>
  <c r="AE31" i="50"/>
  <c r="AI31" i="50" s="1"/>
  <c r="AJ31" i="50" s="1"/>
  <c r="AL30" i="50"/>
  <c r="AE30" i="50"/>
  <c r="AI30" i="50" s="1"/>
  <c r="AJ30" i="50" s="1"/>
  <c r="AL29" i="50"/>
  <c r="AE29" i="50"/>
  <c r="AI29" i="50" s="1"/>
  <c r="AJ29" i="50" s="1"/>
  <c r="AL28" i="50"/>
  <c r="AE28" i="50"/>
  <c r="AI28" i="50" s="1"/>
  <c r="AJ28" i="50" s="1"/>
  <c r="AL27" i="50"/>
  <c r="AE27" i="50"/>
  <c r="AI27" i="50" s="1"/>
  <c r="AJ27" i="50" s="1"/>
  <c r="AL26" i="50"/>
  <c r="AE26" i="50"/>
  <c r="AI26" i="50" s="1"/>
  <c r="AJ26" i="50" s="1"/>
  <c r="AL25" i="50"/>
  <c r="AE25" i="50"/>
  <c r="AI25" i="50" s="1"/>
  <c r="AJ25" i="50" s="1"/>
  <c r="AL24" i="50"/>
  <c r="AE24" i="50"/>
  <c r="AI24" i="50" s="1"/>
  <c r="AJ24" i="50" s="1"/>
  <c r="AL23" i="50"/>
  <c r="AE23" i="50"/>
  <c r="AI23" i="50" s="1"/>
  <c r="AJ23" i="50" s="1"/>
  <c r="AL22" i="50"/>
  <c r="AE22" i="50"/>
  <c r="AI22" i="50" s="1"/>
  <c r="AJ22" i="50" s="1"/>
  <c r="AL21" i="50"/>
  <c r="AE21" i="50"/>
  <c r="AI21" i="50" s="1"/>
  <c r="AJ21" i="50" s="1"/>
  <c r="AL20" i="50"/>
  <c r="AE20" i="50"/>
  <c r="AI20" i="50" s="1"/>
  <c r="AJ20" i="50" s="1"/>
  <c r="AL19" i="50"/>
  <c r="AE19" i="50"/>
  <c r="AI19" i="50" s="1"/>
  <c r="AJ19" i="50" s="1"/>
  <c r="AL18" i="50"/>
  <c r="AE18" i="50"/>
  <c r="AI18" i="50" s="1"/>
  <c r="AJ18" i="50" s="1"/>
  <c r="AL17" i="50"/>
  <c r="AE17" i="50"/>
  <c r="AI17" i="50" s="1"/>
  <c r="AJ17" i="50" s="1"/>
  <c r="AL16" i="50"/>
  <c r="AE16" i="50"/>
  <c r="AI16" i="50" s="1"/>
  <c r="AJ16" i="50" s="1"/>
  <c r="AL15" i="50"/>
  <c r="AE15" i="50"/>
  <c r="AI15" i="50" s="1"/>
  <c r="AJ15" i="50" s="1"/>
  <c r="AL14" i="50"/>
  <c r="AE14" i="50"/>
  <c r="AI14" i="50" s="1"/>
  <c r="AJ14" i="50" s="1"/>
  <c r="AL13" i="50"/>
  <c r="AE13" i="50"/>
  <c r="AI13" i="50" s="1"/>
  <c r="AJ13" i="50" s="1"/>
  <c r="AL12" i="50"/>
  <c r="AE12" i="50"/>
  <c r="AI12" i="50" s="1"/>
  <c r="AJ12" i="50" s="1"/>
  <c r="AL11" i="50"/>
  <c r="AE11" i="50"/>
  <c r="AI11" i="50" s="1"/>
  <c r="AJ11" i="50" s="1"/>
  <c r="AL10" i="50"/>
  <c r="AE10" i="50"/>
  <c r="AI10" i="50" s="1"/>
  <c r="AJ10" i="50" s="1"/>
  <c r="AL9" i="50"/>
  <c r="AE9" i="50"/>
  <c r="AI9" i="50" s="1"/>
  <c r="AJ9" i="50" s="1"/>
  <c r="AL8" i="50"/>
  <c r="AE8" i="50"/>
  <c r="AI8" i="50" s="1"/>
  <c r="AJ8" i="50" s="1"/>
  <c r="AL7" i="50"/>
  <c r="AE7" i="50"/>
  <c r="AI7" i="50" s="1"/>
  <c r="AJ7" i="50" s="1"/>
  <c r="AL6" i="50"/>
  <c r="AE6" i="50"/>
  <c r="AI6" i="50" s="1"/>
  <c r="AJ6" i="50" s="1"/>
  <c r="AL5" i="50"/>
  <c r="AE5" i="50"/>
  <c r="AI5" i="50" s="1"/>
  <c r="AJ5" i="50" s="1"/>
  <c r="AL4" i="50"/>
  <c r="AE4" i="50"/>
  <c r="AI4" i="50" s="1"/>
  <c r="AJ4" i="50" s="1"/>
  <c r="AL3" i="50"/>
  <c r="AE3" i="50"/>
  <c r="AI3" i="50" s="1"/>
  <c r="AJ3" i="50" s="1"/>
  <c r="AG37" i="51"/>
  <c r="AG36" i="51"/>
  <c r="AE34" i="51"/>
  <c r="AI34" i="51"/>
  <c r="AJ34" i="51" s="1"/>
  <c r="AL33" i="51"/>
  <c r="AE33" i="51"/>
  <c r="AI33" i="51" s="1"/>
  <c r="AJ33" i="51" s="1"/>
  <c r="AL32" i="51"/>
  <c r="AE32" i="51"/>
  <c r="AI32" i="51"/>
  <c r="AJ32" i="51" s="1"/>
  <c r="AL31" i="51"/>
  <c r="AE31" i="51"/>
  <c r="AI31" i="51" s="1"/>
  <c r="AJ31" i="51" s="1"/>
  <c r="AL30" i="51"/>
  <c r="AE30" i="51"/>
  <c r="AI30" i="51"/>
  <c r="AJ30" i="51" s="1"/>
  <c r="AL29" i="51"/>
  <c r="AE29" i="51"/>
  <c r="AI29" i="51" s="1"/>
  <c r="AJ29" i="51" s="1"/>
  <c r="AL28" i="51"/>
  <c r="AE28" i="51"/>
  <c r="AI28" i="51"/>
  <c r="AJ28" i="51" s="1"/>
  <c r="AL27" i="51"/>
  <c r="AE27" i="51"/>
  <c r="AI27" i="51" s="1"/>
  <c r="AJ27" i="51" s="1"/>
  <c r="AL26" i="51"/>
  <c r="AE26" i="51"/>
  <c r="AI26" i="51"/>
  <c r="AJ26" i="51" s="1"/>
  <c r="AL25" i="51"/>
  <c r="AE25" i="51"/>
  <c r="AI25" i="51" s="1"/>
  <c r="AJ25" i="51" s="1"/>
  <c r="AL24" i="51"/>
  <c r="AE24" i="51"/>
  <c r="AI24" i="51"/>
  <c r="AJ24" i="51" s="1"/>
  <c r="AL23" i="51"/>
  <c r="AE23" i="51"/>
  <c r="AI23" i="51" s="1"/>
  <c r="AJ23" i="51" s="1"/>
  <c r="AL22" i="51"/>
  <c r="AE22" i="51"/>
  <c r="AI22" i="51"/>
  <c r="AJ22" i="51" s="1"/>
  <c r="AL21" i="51"/>
  <c r="AE21" i="51"/>
  <c r="AI21" i="51" s="1"/>
  <c r="AJ21" i="51" s="1"/>
  <c r="AL20" i="51"/>
  <c r="AE20" i="51"/>
  <c r="AI20" i="51"/>
  <c r="AJ20" i="51" s="1"/>
  <c r="AL19" i="51"/>
  <c r="AE19" i="51"/>
  <c r="AI19" i="51" s="1"/>
  <c r="AJ19" i="51" s="1"/>
  <c r="AL18" i="51"/>
  <c r="AE18" i="51"/>
  <c r="AI18" i="51"/>
  <c r="AJ18" i="51" s="1"/>
  <c r="AL17" i="51"/>
  <c r="AE17" i="51"/>
  <c r="AI17" i="51" s="1"/>
  <c r="AJ17" i="51" s="1"/>
  <c r="AL16" i="51"/>
  <c r="AE16" i="51"/>
  <c r="AI16" i="51"/>
  <c r="AJ16" i="51" s="1"/>
  <c r="AL15" i="51"/>
  <c r="AE15" i="51"/>
  <c r="AI15" i="51" s="1"/>
  <c r="AJ15" i="51" s="1"/>
  <c r="AL14" i="51"/>
  <c r="AE14" i="51"/>
  <c r="AI14" i="51"/>
  <c r="AJ14" i="51" s="1"/>
  <c r="AL13" i="51"/>
  <c r="AE13" i="51"/>
  <c r="AI13" i="51" s="1"/>
  <c r="AJ13" i="51" s="1"/>
  <c r="AL12" i="51"/>
  <c r="AE12" i="51"/>
  <c r="AI12" i="51"/>
  <c r="AJ12" i="51" s="1"/>
  <c r="AL11" i="51"/>
  <c r="AE11" i="51"/>
  <c r="AI11" i="51" s="1"/>
  <c r="AJ11" i="51" s="1"/>
  <c r="AL10" i="51"/>
  <c r="AE10" i="51"/>
  <c r="AI10" i="51"/>
  <c r="AJ10" i="51" s="1"/>
  <c r="AL9" i="51"/>
  <c r="AE9" i="51"/>
  <c r="AI9" i="51" s="1"/>
  <c r="AJ9" i="51" s="1"/>
  <c r="AL8" i="51"/>
  <c r="AE8" i="51"/>
  <c r="AI8" i="51"/>
  <c r="AJ8" i="51" s="1"/>
  <c r="AL7" i="51"/>
  <c r="AE7" i="51"/>
  <c r="AI7" i="51"/>
  <c r="AJ7" i="51" s="1"/>
  <c r="AL6" i="51"/>
  <c r="AE6" i="51"/>
  <c r="AI6" i="51"/>
  <c r="AJ6" i="51" s="1"/>
  <c r="AL5" i="51"/>
  <c r="AE5" i="51"/>
  <c r="AI5" i="51"/>
  <c r="AJ5" i="51" s="1"/>
  <c r="AL4" i="51"/>
  <c r="AE4" i="51"/>
  <c r="AI4" i="51"/>
  <c r="AJ4" i="51" s="1"/>
  <c r="AL3" i="51"/>
  <c r="AE3" i="51"/>
  <c r="AI3" i="51"/>
  <c r="AJ3" i="51" s="1"/>
  <c r="AG37" i="52"/>
  <c r="AG36" i="52"/>
  <c r="AE34" i="52"/>
  <c r="AI34" i="52" s="1"/>
  <c r="AJ34" i="52" s="1"/>
  <c r="AL33" i="52"/>
  <c r="AE33" i="52"/>
  <c r="AI33" i="52"/>
  <c r="AJ33" i="52" s="1"/>
  <c r="AL32" i="52"/>
  <c r="AE32" i="52"/>
  <c r="AI32" i="52" s="1"/>
  <c r="AJ32" i="52" s="1"/>
  <c r="AL31" i="52"/>
  <c r="AE31" i="52"/>
  <c r="AI31" i="52" s="1"/>
  <c r="AL30" i="52"/>
  <c r="AE30" i="52"/>
  <c r="AI30" i="52" s="1"/>
  <c r="AJ30" i="52" s="1"/>
  <c r="AL29" i="52"/>
  <c r="AE29" i="52"/>
  <c r="AI29" i="52"/>
  <c r="AJ29" i="52" s="1"/>
  <c r="AL28" i="52"/>
  <c r="AE28" i="52"/>
  <c r="AI28" i="52" s="1"/>
  <c r="AJ28" i="52" s="1"/>
  <c r="AL27" i="52"/>
  <c r="AE27" i="52"/>
  <c r="AI27" i="52" s="1"/>
  <c r="AJ27" i="52" s="1"/>
  <c r="AL26" i="52"/>
  <c r="AE26" i="52"/>
  <c r="AI26" i="52"/>
  <c r="AJ26" i="52" s="1"/>
  <c r="AL25" i="52"/>
  <c r="AE25" i="52"/>
  <c r="AI25" i="52" s="1"/>
  <c r="AJ25" i="52" s="1"/>
  <c r="AL24" i="52"/>
  <c r="AE24" i="52"/>
  <c r="AI24" i="52" s="1"/>
  <c r="AL23" i="52"/>
  <c r="AE23" i="52"/>
  <c r="AI23" i="52"/>
  <c r="AJ23" i="52" s="1"/>
  <c r="AL22" i="52"/>
  <c r="AE22" i="52"/>
  <c r="AI22" i="52" s="1"/>
  <c r="AJ22" i="52" s="1"/>
  <c r="AL21" i="52"/>
  <c r="AE21" i="52"/>
  <c r="AI21" i="52"/>
  <c r="AJ21" i="52" s="1"/>
  <c r="AL20" i="52"/>
  <c r="AE20" i="52"/>
  <c r="AI20" i="52" s="1"/>
  <c r="AJ20" i="52" s="1"/>
  <c r="AL19" i="52"/>
  <c r="AE19" i="52"/>
  <c r="AI19" i="52" s="1"/>
  <c r="AJ19" i="52" s="1"/>
  <c r="AL18" i="52"/>
  <c r="AE18" i="52"/>
  <c r="AI18" i="52"/>
  <c r="AJ18" i="52" s="1"/>
  <c r="AL17" i="52"/>
  <c r="AE17" i="52"/>
  <c r="AI17" i="52" s="1"/>
  <c r="AJ17" i="52" s="1"/>
  <c r="AL16" i="52"/>
  <c r="AE16" i="52"/>
  <c r="AI16" i="52" s="1"/>
  <c r="AJ16" i="52" s="1"/>
  <c r="AL15" i="52"/>
  <c r="AE15" i="52"/>
  <c r="AI15" i="52" s="1"/>
  <c r="AL14" i="52"/>
  <c r="AE14" i="52"/>
  <c r="AI14" i="52"/>
  <c r="AJ14" i="52" s="1"/>
  <c r="AL13" i="52"/>
  <c r="AE13" i="52"/>
  <c r="AI13" i="52" s="1"/>
  <c r="AJ13" i="52" s="1"/>
  <c r="AL12" i="52"/>
  <c r="AE12" i="52"/>
  <c r="AI12" i="52" s="1"/>
  <c r="AJ12" i="52" s="1"/>
  <c r="AL11" i="52"/>
  <c r="AE11" i="52"/>
  <c r="AI11" i="52"/>
  <c r="AJ11" i="52" s="1"/>
  <c r="AL10" i="52"/>
  <c r="AE10" i="52"/>
  <c r="AI10" i="52" s="1"/>
  <c r="AJ10" i="52" s="1"/>
  <c r="AL9" i="52"/>
  <c r="AE9" i="52"/>
  <c r="AI9" i="52"/>
  <c r="AJ9" i="52" s="1"/>
  <c r="AL8" i="52"/>
  <c r="AE8" i="52"/>
  <c r="AI8" i="52" s="1"/>
  <c r="AL7" i="52"/>
  <c r="AE7" i="52"/>
  <c r="AI7" i="52" s="1"/>
  <c r="AJ7" i="52" s="1"/>
  <c r="AL6" i="52"/>
  <c r="AE6" i="52"/>
  <c r="AI6" i="52"/>
  <c r="AJ6" i="52" s="1"/>
  <c r="AL5" i="52"/>
  <c r="AE5" i="52"/>
  <c r="AI5" i="52" s="1"/>
  <c r="AJ5" i="52" s="1"/>
  <c r="AL4" i="52"/>
  <c r="AE4" i="52"/>
  <c r="AI4" i="52" s="1"/>
  <c r="AJ4" i="52" s="1"/>
  <c r="AL3" i="52"/>
  <c r="AE3" i="52"/>
  <c r="AI3" i="52"/>
  <c r="AJ3" i="52" s="1"/>
  <c r="AG37" i="53"/>
  <c r="AG36" i="53"/>
  <c r="AE34" i="53"/>
  <c r="AI34" i="53" s="1"/>
  <c r="AJ34" i="53"/>
  <c r="AL33" i="53"/>
  <c r="AE33" i="53"/>
  <c r="AI33" i="53" s="1"/>
  <c r="AJ33" i="53" s="1"/>
  <c r="AL32" i="53"/>
  <c r="AE32" i="53"/>
  <c r="AI32" i="53" s="1"/>
  <c r="AJ32" i="53"/>
  <c r="AL31" i="53"/>
  <c r="AE31" i="53"/>
  <c r="AI31" i="53" s="1"/>
  <c r="AJ31" i="53" s="1"/>
  <c r="AL30" i="53"/>
  <c r="AE30" i="53"/>
  <c r="AI30" i="53" s="1"/>
  <c r="AL29" i="53"/>
  <c r="AE29" i="53"/>
  <c r="AI29" i="53" s="1"/>
  <c r="AJ29" i="53" s="1"/>
  <c r="AL28" i="53"/>
  <c r="AE28" i="53"/>
  <c r="AI28" i="53" s="1"/>
  <c r="AJ28" i="53"/>
  <c r="AL27" i="53"/>
  <c r="AE27" i="53"/>
  <c r="AI27" i="53" s="1"/>
  <c r="AJ27" i="53" s="1"/>
  <c r="AL26" i="53"/>
  <c r="AE26" i="53"/>
  <c r="AI26" i="53" s="1"/>
  <c r="AJ26" i="53" s="1"/>
  <c r="AL25" i="53"/>
  <c r="AE25" i="53"/>
  <c r="AI25" i="53" s="1"/>
  <c r="AJ25" i="53"/>
  <c r="AL24" i="53"/>
  <c r="AE24" i="53"/>
  <c r="AI24" i="53" s="1"/>
  <c r="AJ24" i="53" s="1"/>
  <c r="AL23" i="53"/>
  <c r="AE23" i="53"/>
  <c r="AI23" i="53" s="1"/>
  <c r="AL22" i="53"/>
  <c r="AE22" i="53"/>
  <c r="AI22" i="53" s="1"/>
  <c r="AJ22" i="53"/>
  <c r="AL21" i="53"/>
  <c r="AE21" i="53"/>
  <c r="AI21" i="53" s="1"/>
  <c r="AJ21" i="53" s="1"/>
  <c r="AL20" i="53"/>
  <c r="AE20" i="53"/>
  <c r="AI20" i="53" s="1"/>
  <c r="AJ20" i="53"/>
  <c r="AL19" i="53"/>
  <c r="AE19" i="53"/>
  <c r="AI19" i="53" s="1"/>
  <c r="AJ19" i="53" s="1"/>
  <c r="AL18" i="53"/>
  <c r="AE18" i="53"/>
  <c r="AI18" i="53" s="1"/>
  <c r="AJ18" i="53" s="1"/>
  <c r="AL17" i="53"/>
  <c r="AE17" i="53"/>
  <c r="AI17" i="53" s="1"/>
  <c r="AJ17" i="53"/>
  <c r="AL16" i="53"/>
  <c r="AE16" i="53"/>
  <c r="AI16" i="53" s="1"/>
  <c r="AJ16" i="53" s="1"/>
  <c r="AL15" i="53"/>
  <c r="AE15" i="53"/>
  <c r="AI15" i="53" s="1"/>
  <c r="AJ15" i="53" s="1"/>
  <c r="AL14" i="53"/>
  <c r="AE14" i="53"/>
  <c r="AI14" i="53" s="1"/>
  <c r="AL13" i="53"/>
  <c r="AE13" i="53"/>
  <c r="AI13" i="53" s="1"/>
  <c r="AJ13" i="53"/>
  <c r="AL12" i="53"/>
  <c r="AE12" i="53"/>
  <c r="AI12" i="53" s="1"/>
  <c r="AJ12" i="53" s="1"/>
  <c r="AL11" i="53"/>
  <c r="AE11" i="53"/>
  <c r="AI11" i="53" s="1"/>
  <c r="AJ11" i="53" s="1"/>
  <c r="AL10" i="53"/>
  <c r="AE10" i="53"/>
  <c r="AI10" i="53" s="1"/>
  <c r="AJ10" i="53"/>
  <c r="AL9" i="53"/>
  <c r="AE9" i="53"/>
  <c r="AI9" i="53" s="1"/>
  <c r="AJ9" i="53" s="1"/>
  <c r="AL8" i="53"/>
  <c r="AE8" i="53"/>
  <c r="AI8" i="53" s="1"/>
  <c r="AJ8" i="53"/>
  <c r="AL7" i="53"/>
  <c r="AE7" i="53"/>
  <c r="AI7" i="53" s="1"/>
  <c r="AL6" i="53"/>
  <c r="AE6" i="53"/>
  <c r="AI6" i="53" s="1"/>
  <c r="AJ6" i="53" s="1"/>
  <c r="AL5" i="53"/>
  <c r="AE5" i="53"/>
  <c r="AI5" i="53"/>
  <c r="AJ5" i="53" s="1"/>
  <c r="AL4" i="53"/>
  <c r="AE4" i="53"/>
  <c r="AI4" i="53" s="1"/>
  <c r="AJ4" i="53" s="1"/>
  <c r="AL3" i="53"/>
  <c r="AE3" i="53"/>
  <c r="AI3" i="53" s="1"/>
  <c r="AJ3" i="53" s="1"/>
  <c r="AG37" i="54"/>
  <c r="AG36" i="54"/>
  <c r="AE34" i="54"/>
  <c r="AI34" i="54" s="1"/>
  <c r="AJ34" i="54" s="1"/>
  <c r="AL33" i="54"/>
  <c r="AE33" i="54"/>
  <c r="AI33" i="54" s="1"/>
  <c r="AJ33" i="54" s="1"/>
  <c r="AL32" i="54"/>
  <c r="AE32" i="54"/>
  <c r="AI32" i="54" s="1"/>
  <c r="AJ32" i="54" s="1"/>
  <c r="AL31" i="54"/>
  <c r="AE31" i="54"/>
  <c r="AI31" i="54" s="1"/>
  <c r="AJ31" i="54" s="1"/>
  <c r="AL30" i="54"/>
  <c r="AE30" i="54"/>
  <c r="AI30" i="54" s="1"/>
  <c r="AJ30" i="54" s="1"/>
  <c r="AL29" i="54"/>
  <c r="AE29" i="54"/>
  <c r="AI29" i="54" s="1"/>
  <c r="AJ29" i="54" s="1"/>
  <c r="AL28" i="54"/>
  <c r="AE28" i="54"/>
  <c r="AI28" i="54" s="1"/>
  <c r="AJ28" i="54" s="1"/>
  <c r="AL27" i="54"/>
  <c r="AE27" i="54"/>
  <c r="AI27" i="54" s="1"/>
  <c r="AJ27" i="54" s="1"/>
  <c r="AL26" i="54"/>
  <c r="AE26" i="54"/>
  <c r="AI26" i="54" s="1"/>
  <c r="AJ26" i="54" s="1"/>
  <c r="AL25" i="54"/>
  <c r="AE25" i="54"/>
  <c r="AI25" i="54" s="1"/>
  <c r="AJ25" i="54" s="1"/>
  <c r="AL24" i="54"/>
  <c r="AE24" i="54"/>
  <c r="AI24" i="54" s="1"/>
  <c r="AJ24" i="54" s="1"/>
  <c r="AL23" i="54"/>
  <c r="AE23" i="54"/>
  <c r="AI23" i="54" s="1"/>
  <c r="AJ23" i="54" s="1"/>
  <c r="AL22" i="54"/>
  <c r="AE22" i="54"/>
  <c r="AI22" i="54" s="1"/>
  <c r="AJ22" i="54" s="1"/>
  <c r="AL21" i="54"/>
  <c r="AE21" i="54"/>
  <c r="AI21" i="54" s="1"/>
  <c r="AJ21" i="54" s="1"/>
  <c r="AL20" i="54"/>
  <c r="AE20" i="54"/>
  <c r="AI20" i="54" s="1"/>
  <c r="AJ20" i="54" s="1"/>
  <c r="AL19" i="54"/>
  <c r="AE19" i="54"/>
  <c r="AI19" i="54" s="1"/>
  <c r="AJ19" i="54" s="1"/>
  <c r="AL18" i="54"/>
  <c r="AE18" i="54"/>
  <c r="AI18" i="54" s="1"/>
  <c r="AJ18" i="54" s="1"/>
  <c r="AL17" i="54"/>
  <c r="AE17" i="54"/>
  <c r="AI17" i="54" s="1"/>
  <c r="AJ17" i="54" s="1"/>
  <c r="AL16" i="54"/>
  <c r="AE16" i="54"/>
  <c r="AI16" i="54" s="1"/>
  <c r="AJ16" i="54" s="1"/>
  <c r="AL15" i="54"/>
  <c r="AE15" i="54"/>
  <c r="AI15" i="54" s="1"/>
  <c r="AJ15" i="54" s="1"/>
  <c r="AL14" i="54"/>
  <c r="AE14" i="54"/>
  <c r="AI14" i="54" s="1"/>
  <c r="AJ14" i="54" s="1"/>
  <c r="AL13" i="54"/>
  <c r="AE13" i="54"/>
  <c r="AI13" i="54" s="1"/>
  <c r="AJ13" i="54" s="1"/>
  <c r="AL12" i="54"/>
  <c r="AE12" i="54"/>
  <c r="AI12" i="54" s="1"/>
  <c r="AJ12" i="54" s="1"/>
  <c r="AL11" i="54"/>
  <c r="AE11" i="54"/>
  <c r="AI11" i="54" s="1"/>
  <c r="AJ11" i="54" s="1"/>
  <c r="AL10" i="54"/>
  <c r="AE10" i="54"/>
  <c r="AI10" i="54" s="1"/>
  <c r="AJ10" i="54" s="1"/>
  <c r="AL9" i="54"/>
  <c r="AE9" i="54"/>
  <c r="AI9" i="54" s="1"/>
  <c r="AJ9" i="54" s="1"/>
  <c r="AL8" i="54"/>
  <c r="AE8" i="54"/>
  <c r="AI8" i="54" s="1"/>
  <c r="AJ8" i="54" s="1"/>
  <c r="AL7" i="54"/>
  <c r="AE7" i="54"/>
  <c r="AI7" i="54" s="1"/>
  <c r="AJ7" i="54" s="1"/>
  <c r="AL6" i="54"/>
  <c r="AE6" i="54"/>
  <c r="AI6" i="54" s="1"/>
  <c r="AJ6" i="54" s="1"/>
  <c r="AL5" i="54"/>
  <c r="AE5" i="54"/>
  <c r="AI5" i="54" s="1"/>
  <c r="AJ5" i="54" s="1"/>
  <c r="AL4" i="54"/>
  <c r="AE4" i="54"/>
  <c r="AI4" i="54" s="1"/>
  <c r="AJ4" i="54" s="1"/>
  <c r="AL3" i="54"/>
  <c r="AE3" i="54"/>
  <c r="AI3" i="54" s="1"/>
  <c r="AJ3" i="54" s="1"/>
  <c r="AG37" i="55"/>
  <c r="AG36" i="55"/>
  <c r="AE34" i="55"/>
  <c r="AI34" i="55"/>
  <c r="AJ34" i="55" s="1"/>
  <c r="AL33" i="55"/>
  <c r="AE33" i="55"/>
  <c r="AI33" i="55"/>
  <c r="AJ33" i="55" s="1"/>
  <c r="AL32" i="55"/>
  <c r="AE32" i="55"/>
  <c r="AI32" i="55"/>
  <c r="AJ32" i="55" s="1"/>
  <c r="AL31" i="55"/>
  <c r="AE31" i="55"/>
  <c r="AI31" i="55"/>
  <c r="AJ31" i="55" s="1"/>
  <c r="AL30" i="55"/>
  <c r="AE30" i="55"/>
  <c r="AI30" i="55"/>
  <c r="AJ30" i="55" s="1"/>
  <c r="AL29" i="55"/>
  <c r="AE29" i="55"/>
  <c r="AI29" i="55"/>
  <c r="AJ29" i="55" s="1"/>
  <c r="AL28" i="55"/>
  <c r="AE28" i="55"/>
  <c r="AI28" i="55"/>
  <c r="AJ28" i="55" s="1"/>
  <c r="AL27" i="55"/>
  <c r="AE27" i="55"/>
  <c r="AI27" i="55"/>
  <c r="AJ27" i="55" s="1"/>
  <c r="AL26" i="55"/>
  <c r="AE26" i="55"/>
  <c r="AI26" i="55"/>
  <c r="AJ26" i="55" s="1"/>
  <c r="AL25" i="55"/>
  <c r="AE25" i="55"/>
  <c r="AI25" i="55"/>
  <c r="AJ25" i="55" s="1"/>
  <c r="AL24" i="55"/>
  <c r="AE24" i="55"/>
  <c r="AI24" i="55"/>
  <c r="AJ24" i="55" s="1"/>
  <c r="AL23" i="55"/>
  <c r="AE23" i="55"/>
  <c r="AI23" i="55" s="1"/>
  <c r="AJ23" i="55" s="1"/>
  <c r="AL22" i="55"/>
  <c r="AE22" i="55"/>
  <c r="AI22" i="55"/>
  <c r="AJ22" i="55" s="1"/>
  <c r="AL21" i="55"/>
  <c r="AE21" i="55"/>
  <c r="AI21" i="55" s="1"/>
  <c r="AJ21" i="55" s="1"/>
  <c r="AL20" i="55"/>
  <c r="AE20" i="55"/>
  <c r="AI20" i="55"/>
  <c r="AJ20" i="55" s="1"/>
  <c r="AL19" i="55"/>
  <c r="AE19" i="55"/>
  <c r="AI19" i="55" s="1"/>
  <c r="AJ19" i="55" s="1"/>
  <c r="AL18" i="55"/>
  <c r="AE18" i="55"/>
  <c r="AI18" i="55"/>
  <c r="AJ18" i="55" s="1"/>
  <c r="AL17" i="55"/>
  <c r="AE17" i="55"/>
  <c r="AI17" i="55" s="1"/>
  <c r="AJ17" i="55" s="1"/>
  <c r="AL16" i="55"/>
  <c r="AE16" i="55"/>
  <c r="AI16" i="55"/>
  <c r="AJ16" i="55" s="1"/>
  <c r="AL15" i="55"/>
  <c r="AE15" i="55"/>
  <c r="AI15" i="55" s="1"/>
  <c r="AJ15" i="55" s="1"/>
  <c r="AL14" i="55"/>
  <c r="AE14" i="55"/>
  <c r="AI14" i="55"/>
  <c r="AJ14" i="55" s="1"/>
  <c r="AL13" i="55"/>
  <c r="AE13" i="55"/>
  <c r="AI13" i="55" s="1"/>
  <c r="AJ13" i="55" s="1"/>
  <c r="AL12" i="55"/>
  <c r="AE12" i="55"/>
  <c r="AI12" i="55"/>
  <c r="AJ12" i="55" s="1"/>
  <c r="AL11" i="55"/>
  <c r="AE11" i="55"/>
  <c r="AI11" i="55" s="1"/>
  <c r="AJ11" i="55" s="1"/>
  <c r="AL10" i="55"/>
  <c r="AE10" i="55"/>
  <c r="AI10" i="55"/>
  <c r="AJ10" i="55" s="1"/>
  <c r="AL9" i="55"/>
  <c r="AE9" i="55"/>
  <c r="AI9" i="55" s="1"/>
  <c r="AJ9" i="55" s="1"/>
  <c r="AL8" i="55"/>
  <c r="AE8" i="55"/>
  <c r="AI8" i="55"/>
  <c r="AJ8" i="55" s="1"/>
  <c r="AL7" i="55"/>
  <c r="AE7" i="55"/>
  <c r="AI7" i="55" s="1"/>
  <c r="AJ7" i="55" s="1"/>
  <c r="AL6" i="55"/>
  <c r="AE6" i="55"/>
  <c r="AI6" i="55"/>
  <c r="AJ6" i="55" s="1"/>
  <c r="AL5" i="55"/>
  <c r="AE5" i="55"/>
  <c r="AI5" i="55" s="1"/>
  <c r="AJ5" i="55" s="1"/>
  <c r="AL4" i="55"/>
  <c r="AE4" i="55"/>
  <c r="AI4" i="55" s="1"/>
  <c r="AJ4" i="55" s="1"/>
  <c r="AL3" i="55"/>
  <c r="AE3" i="55"/>
  <c r="AI3" i="55" s="1"/>
  <c r="AJ3" i="55" s="1"/>
  <c r="AG37" i="56"/>
  <c r="AG36" i="56"/>
  <c r="AE34" i="56"/>
  <c r="AI34" i="56"/>
  <c r="AJ34" i="56" s="1"/>
  <c r="AL33" i="56"/>
  <c r="AE33" i="56"/>
  <c r="AI33" i="56"/>
  <c r="AJ33" i="56" s="1"/>
  <c r="AL32" i="56"/>
  <c r="AE32" i="56"/>
  <c r="AI32" i="56"/>
  <c r="AJ32" i="56" s="1"/>
  <c r="AL31" i="56"/>
  <c r="AE31" i="56"/>
  <c r="AI31" i="56"/>
  <c r="AJ31" i="56" s="1"/>
  <c r="AL30" i="56"/>
  <c r="AE30" i="56"/>
  <c r="AI30" i="56"/>
  <c r="AJ30" i="56" s="1"/>
  <c r="AL29" i="56"/>
  <c r="AE29" i="56"/>
  <c r="AI29" i="56"/>
  <c r="AJ29" i="56" s="1"/>
  <c r="AL28" i="56"/>
  <c r="AE28" i="56"/>
  <c r="AI28" i="56"/>
  <c r="AJ28" i="56" s="1"/>
  <c r="AL27" i="56"/>
  <c r="AE27" i="56"/>
  <c r="AI27" i="56"/>
  <c r="AJ27" i="56" s="1"/>
  <c r="AL26" i="56"/>
  <c r="AE26" i="56"/>
  <c r="AI26" i="56"/>
  <c r="AJ26" i="56" s="1"/>
  <c r="AL25" i="56"/>
  <c r="AE25" i="56"/>
  <c r="AI25" i="56"/>
  <c r="AJ25" i="56" s="1"/>
  <c r="AL24" i="56"/>
  <c r="AE24" i="56"/>
  <c r="AI24" i="56"/>
  <c r="AJ24" i="56" s="1"/>
  <c r="AL23" i="56"/>
  <c r="AE23" i="56"/>
  <c r="AI23" i="56"/>
  <c r="AJ23" i="56" s="1"/>
  <c r="AL22" i="56"/>
  <c r="AE22" i="56"/>
  <c r="AI22" i="56"/>
  <c r="AJ22" i="56" s="1"/>
  <c r="AL21" i="56"/>
  <c r="AE21" i="56"/>
  <c r="AI21" i="56"/>
  <c r="AJ21" i="56" s="1"/>
  <c r="AL20" i="56"/>
  <c r="AE20" i="56"/>
  <c r="AI20" i="56"/>
  <c r="AJ20" i="56" s="1"/>
  <c r="AL19" i="56"/>
  <c r="AE19" i="56"/>
  <c r="AI19" i="56"/>
  <c r="AJ19" i="56" s="1"/>
  <c r="AL18" i="56"/>
  <c r="AE18" i="56"/>
  <c r="AI18" i="56"/>
  <c r="AJ18" i="56" s="1"/>
  <c r="AL17" i="56"/>
  <c r="AE17" i="56"/>
  <c r="AI17" i="56"/>
  <c r="AJ17" i="56" s="1"/>
  <c r="AL16" i="56"/>
  <c r="AE16" i="56"/>
  <c r="AI16" i="56"/>
  <c r="AJ16" i="56" s="1"/>
  <c r="AL15" i="56"/>
  <c r="AE15" i="56"/>
  <c r="AI15" i="56"/>
  <c r="AJ15" i="56" s="1"/>
  <c r="AL14" i="56"/>
  <c r="AE14" i="56"/>
  <c r="AI14" i="56"/>
  <c r="AJ14" i="56" s="1"/>
  <c r="AL13" i="56"/>
  <c r="AE13" i="56"/>
  <c r="AI13" i="56"/>
  <c r="AJ13" i="56" s="1"/>
  <c r="AL12" i="56"/>
  <c r="AE12" i="56"/>
  <c r="AI12" i="56"/>
  <c r="AJ12" i="56" s="1"/>
  <c r="AL11" i="56"/>
  <c r="AE11" i="56"/>
  <c r="AI11" i="56"/>
  <c r="AJ11" i="56" s="1"/>
  <c r="AL10" i="56"/>
  <c r="AE10" i="56"/>
  <c r="AI10" i="56"/>
  <c r="AJ10" i="56" s="1"/>
  <c r="AL9" i="56"/>
  <c r="AE9" i="56"/>
  <c r="AI9" i="56"/>
  <c r="AJ9" i="56" s="1"/>
  <c r="AL8" i="56"/>
  <c r="AE8" i="56"/>
  <c r="AI8" i="56"/>
  <c r="AJ8" i="56" s="1"/>
  <c r="AL7" i="56"/>
  <c r="AE7" i="56"/>
  <c r="AI7" i="56"/>
  <c r="AJ7" i="56" s="1"/>
  <c r="AL6" i="56"/>
  <c r="AE6" i="56"/>
  <c r="AI6" i="56"/>
  <c r="AJ6" i="56" s="1"/>
  <c r="AL5" i="56"/>
  <c r="AE5" i="56"/>
  <c r="AI5" i="56"/>
  <c r="AJ5" i="56" s="1"/>
  <c r="AL4" i="56"/>
  <c r="AE4" i="56"/>
  <c r="AI4" i="56"/>
  <c r="AJ4" i="56" s="1"/>
  <c r="AL3" i="56"/>
  <c r="AE3" i="56"/>
  <c r="AI3" i="56"/>
  <c r="AJ3" i="56" s="1"/>
  <c r="AG37" i="57"/>
  <c r="AG36" i="57"/>
  <c r="AE34" i="57"/>
  <c r="AI34" i="57" s="1"/>
  <c r="AJ34" i="57" s="1"/>
  <c r="AL33" i="57"/>
  <c r="AE33" i="57"/>
  <c r="AI33" i="57"/>
  <c r="AJ33" i="57" s="1"/>
  <c r="AL32" i="57"/>
  <c r="AE32" i="57"/>
  <c r="AI32" i="57" s="1"/>
  <c r="AJ32" i="57" s="1"/>
  <c r="AL31" i="57"/>
  <c r="AE31" i="57"/>
  <c r="AI31" i="57" s="1"/>
  <c r="AJ31" i="57" s="1"/>
  <c r="AL30" i="57"/>
  <c r="AE30" i="57"/>
  <c r="AI30" i="57"/>
  <c r="AJ30" i="57" s="1"/>
  <c r="AL29" i="57"/>
  <c r="AE29" i="57"/>
  <c r="AI29" i="57" s="1"/>
  <c r="AJ29" i="57" s="1"/>
  <c r="AL28" i="57"/>
  <c r="AE28" i="57"/>
  <c r="AI28" i="57" s="1"/>
  <c r="AL27" i="57"/>
  <c r="AE27" i="57"/>
  <c r="AI27" i="57"/>
  <c r="AL26" i="57"/>
  <c r="AE26" i="57"/>
  <c r="AI26" i="57" s="1"/>
  <c r="AJ26" i="57" s="1"/>
  <c r="AL25" i="57"/>
  <c r="AE25" i="57"/>
  <c r="AI25" i="57"/>
  <c r="AJ25" i="57" s="1"/>
  <c r="AL24" i="57"/>
  <c r="AE24" i="57"/>
  <c r="AI24" i="57" s="1"/>
  <c r="AJ24" i="57" s="1"/>
  <c r="AL23" i="57"/>
  <c r="AE23" i="57"/>
  <c r="AI23" i="57" s="1"/>
  <c r="AJ23" i="57" s="1"/>
  <c r="AL22" i="57"/>
  <c r="AE22" i="57"/>
  <c r="AI22" i="57"/>
  <c r="AJ22" i="57" s="1"/>
  <c r="AL21" i="57"/>
  <c r="AE21" i="57"/>
  <c r="AI21" i="57" s="1"/>
  <c r="AJ21" i="57" s="1"/>
  <c r="AL20" i="57"/>
  <c r="AE20" i="57"/>
  <c r="AI20" i="57" s="1"/>
  <c r="AL19" i="57"/>
  <c r="AE19" i="57"/>
  <c r="AI19" i="57"/>
  <c r="AL18" i="57"/>
  <c r="AE18" i="57"/>
  <c r="AI18" i="57" s="1"/>
  <c r="AJ18" i="57" s="1"/>
  <c r="AL17" i="57"/>
  <c r="AE17" i="57"/>
  <c r="AI17" i="57"/>
  <c r="AJ17" i="57" s="1"/>
  <c r="AL16" i="57"/>
  <c r="AE16" i="57"/>
  <c r="AI16" i="57" s="1"/>
  <c r="AJ16" i="57" s="1"/>
  <c r="AL15" i="57"/>
  <c r="AE15" i="57"/>
  <c r="AI15" i="57" s="1"/>
  <c r="AJ15" i="57" s="1"/>
  <c r="AL14" i="57"/>
  <c r="AE14" i="57"/>
  <c r="AI14" i="57"/>
  <c r="AJ14" i="57" s="1"/>
  <c r="AL13" i="57"/>
  <c r="AE13" i="57"/>
  <c r="AI13" i="57" s="1"/>
  <c r="AJ13" i="57" s="1"/>
  <c r="AL12" i="57"/>
  <c r="AE12" i="57"/>
  <c r="AI12" i="57" s="1"/>
  <c r="AL11" i="57"/>
  <c r="AE11" i="57"/>
  <c r="AI11" i="57"/>
  <c r="AL10" i="57"/>
  <c r="AE10" i="57"/>
  <c r="AI10" i="57" s="1"/>
  <c r="AJ10" i="57" s="1"/>
  <c r="AL9" i="57"/>
  <c r="AE9" i="57"/>
  <c r="AI9" i="57"/>
  <c r="AJ9" i="57" s="1"/>
  <c r="AL8" i="57"/>
  <c r="AE8" i="57"/>
  <c r="AI8" i="57" s="1"/>
  <c r="AJ8" i="57" s="1"/>
  <c r="AL7" i="57"/>
  <c r="AE7" i="57"/>
  <c r="AI7" i="57" s="1"/>
  <c r="AJ7" i="57" s="1"/>
  <c r="AL6" i="57"/>
  <c r="AE6" i="57"/>
  <c r="AI6" i="57"/>
  <c r="AJ6" i="57" s="1"/>
  <c r="AL5" i="57"/>
  <c r="AE5" i="57"/>
  <c r="AI5" i="57" s="1"/>
  <c r="AJ5" i="57" s="1"/>
  <c r="AL4" i="57"/>
  <c r="AE4" i="57"/>
  <c r="AI4" i="57" s="1"/>
  <c r="AJ4" i="57" s="1"/>
  <c r="AL3" i="57"/>
  <c r="AE3" i="57"/>
  <c r="AI3" i="57"/>
  <c r="AJ3" i="57" s="1"/>
  <c r="AG37" i="58"/>
  <c r="AG36" i="58"/>
  <c r="AE34" i="58"/>
  <c r="AI34" i="58" s="1"/>
  <c r="AJ34" i="58" s="1"/>
  <c r="AL33" i="58"/>
  <c r="AE33" i="58"/>
  <c r="AI33" i="58" s="1"/>
  <c r="AJ33" i="58" s="1"/>
  <c r="AL32" i="58"/>
  <c r="AE32" i="58"/>
  <c r="AI32" i="58" s="1"/>
  <c r="AJ32" i="58" s="1"/>
  <c r="AL31" i="58"/>
  <c r="AE31" i="58"/>
  <c r="AI31" i="58" s="1"/>
  <c r="AJ31" i="58" s="1"/>
  <c r="AL30" i="58"/>
  <c r="AE30" i="58"/>
  <c r="AI30" i="58" s="1"/>
  <c r="AJ30" i="58" s="1"/>
  <c r="AL29" i="58"/>
  <c r="AE29" i="58"/>
  <c r="AI29" i="58" s="1"/>
  <c r="AJ29" i="58" s="1"/>
  <c r="AL28" i="58"/>
  <c r="AE28" i="58"/>
  <c r="AI28" i="58" s="1"/>
  <c r="AJ28" i="58" s="1"/>
  <c r="AL27" i="58"/>
  <c r="AE27" i="58"/>
  <c r="AI27" i="58" s="1"/>
  <c r="AJ27" i="58" s="1"/>
  <c r="AL26" i="58"/>
  <c r="AE26" i="58"/>
  <c r="AI26" i="58" s="1"/>
  <c r="AJ26" i="58" s="1"/>
  <c r="AL25" i="58"/>
  <c r="AE25" i="58"/>
  <c r="AI25" i="58" s="1"/>
  <c r="AJ25" i="58" s="1"/>
  <c r="AL24" i="58"/>
  <c r="AE24" i="58"/>
  <c r="AI24" i="58" s="1"/>
  <c r="AJ24" i="58" s="1"/>
  <c r="AL23" i="58"/>
  <c r="AE23" i="58"/>
  <c r="AI23" i="58" s="1"/>
  <c r="AJ23" i="58" s="1"/>
  <c r="AL22" i="58"/>
  <c r="AE22" i="58"/>
  <c r="AI22" i="58" s="1"/>
  <c r="AJ22" i="58" s="1"/>
  <c r="AL21" i="58"/>
  <c r="AE21" i="58"/>
  <c r="AI21" i="58" s="1"/>
  <c r="AJ21" i="58" s="1"/>
  <c r="AL20" i="58"/>
  <c r="AE20" i="58"/>
  <c r="AI20" i="58" s="1"/>
  <c r="AJ20" i="58" s="1"/>
  <c r="AL19" i="58"/>
  <c r="AE19" i="58"/>
  <c r="AI19" i="58" s="1"/>
  <c r="AJ19" i="58" s="1"/>
  <c r="AL18" i="58"/>
  <c r="AE18" i="58"/>
  <c r="AI18" i="58" s="1"/>
  <c r="AJ18" i="58" s="1"/>
  <c r="AL17" i="58"/>
  <c r="AE17" i="58"/>
  <c r="AI17" i="58" s="1"/>
  <c r="AJ17" i="58" s="1"/>
  <c r="AL16" i="58"/>
  <c r="AE16" i="58"/>
  <c r="AI16" i="58" s="1"/>
  <c r="AJ16" i="58" s="1"/>
  <c r="AL15" i="58"/>
  <c r="AE15" i="58"/>
  <c r="AI15" i="58" s="1"/>
  <c r="AJ15" i="58" s="1"/>
  <c r="AL14" i="58"/>
  <c r="AE14" i="58"/>
  <c r="AI14" i="58" s="1"/>
  <c r="AJ14" i="58" s="1"/>
  <c r="AL13" i="58"/>
  <c r="AE13" i="58"/>
  <c r="AI13" i="58" s="1"/>
  <c r="AJ13" i="58" s="1"/>
  <c r="AL12" i="58"/>
  <c r="AE12" i="58"/>
  <c r="AI12" i="58" s="1"/>
  <c r="AJ12" i="58" s="1"/>
  <c r="AL11" i="58"/>
  <c r="AE11" i="58"/>
  <c r="AI11" i="58" s="1"/>
  <c r="AJ11" i="58" s="1"/>
  <c r="AL10" i="58"/>
  <c r="AE10" i="58"/>
  <c r="AI10" i="58" s="1"/>
  <c r="AJ10" i="58" s="1"/>
  <c r="AL9" i="58"/>
  <c r="AE9" i="58"/>
  <c r="AI9" i="58" s="1"/>
  <c r="AJ9" i="58" s="1"/>
  <c r="AL8" i="58"/>
  <c r="AE8" i="58"/>
  <c r="AI8" i="58" s="1"/>
  <c r="AJ8" i="58" s="1"/>
  <c r="AL7" i="58"/>
  <c r="AE7" i="58"/>
  <c r="AI7" i="58" s="1"/>
  <c r="AJ7" i="58" s="1"/>
  <c r="AL6" i="58"/>
  <c r="AE6" i="58"/>
  <c r="AI6" i="58" s="1"/>
  <c r="AJ6" i="58" s="1"/>
  <c r="AL5" i="58"/>
  <c r="AE5" i="58"/>
  <c r="AI5" i="58" s="1"/>
  <c r="AJ5" i="58" s="1"/>
  <c r="AL4" i="58"/>
  <c r="AE4" i="58"/>
  <c r="AI4" i="58" s="1"/>
  <c r="AJ4" i="58" s="1"/>
  <c r="AL3" i="58"/>
  <c r="AE3" i="58"/>
  <c r="AI3" i="58" s="1"/>
  <c r="AJ3" i="58" s="1"/>
  <c r="AG37" i="59"/>
  <c r="AG36" i="59"/>
  <c r="AE34" i="59"/>
  <c r="AI34" i="59"/>
  <c r="AJ34" i="59" s="1"/>
  <c r="AL33" i="59"/>
  <c r="AE33" i="59"/>
  <c r="AI33" i="59"/>
  <c r="AJ33" i="59" s="1"/>
  <c r="AL32" i="59"/>
  <c r="AE32" i="59"/>
  <c r="AI32" i="59"/>
  <c r="AJ32" i="59" s="1"/>
  <c r="AL31" i="59"/>
  <c r="AE31" i="59"/>
  <c r="AI31" i="59"/>
  <c r="AJ31" i="59" s="1"/>
  <c r="AL30" i="59"/>
  <c r="AE30" i="59"/>
  <c r="AI30" i="59"/>
  <c r="AJ30" i="59" s="1"/>
  <c r="AL29" i="59"/>
  <c r="AE29" i="59"/>
  <c r="AI29" i="59"/>
  <c r="AJ29" i="59" s="1"/>
  <c r="AL28" i="59"/>
  <c r="AE28" i="59"/>
  <c r="AI28" i="59"/>
  <c r="AJ28" i="59" s="1"/>
  <c r="AL27" i="59"/>
  <c r="AE27" i="59"/>
  <c r="AI27" i="59"/>
  <c r="AJ27" i="59" s="1"/>
  <c r="AL26" i="59"/>
  <c r="AE26" i="59"/>
  <c r="AI26" i="59"/>
  <c r="AJ26" i="59" s="1"/>
  <c r="AL25" i="59"/>
  <c r="AE25" i="59"/>
  <c r="AI25" i="59"/>
  <c r="AJ25" i="59" s="1"/>
  <c r="AL24" i="59"/>
  <c r="AE24" i="59"/>
  <c r="AI24" i="59"/>
  <c r="AJ24" i="59" s="1"/>
  <c r="AL23" i="59"/>
  <c r="AE23" i="59"/>
  <c r="AI23" i="59"/>
  <c r="AJ23" i="59" s="1"/>
  <c r="AL22" i="59"/>
  <c r="AE22" i="59"/>
  <c r="AI22" i="59"/>
  <c r="AJ22" i="59" s="1"/>
  <c r="AL21" i="59"/>
  <c r="AE21" i="59"/>
  <c r="AI21" i="59"/>
  <c r="AJ21" i="59" s="1"/>
  <c r="AL20" i="59"/>
  <c r="AE20" i="59"/>
  <c r="AI20" i="59"/>
  <c r="AJ20" i="59" s="1"/>
  <c r="AL19" i="59"/>
  <c r="AE19" i="59"/>
  <c r="AI19" i="59"/>
  <c r="AJ19" i="59" s="1"/>
  <c r="AL18" i="59"/>
  <c r="AE18" i="59"/>
  <c r="AI18" i="59"/>
  <c r="AJ18" i="59" s="1"/>
  <c r="AL17" i="59"/>
  <c r="AE17" i="59"/>
  <c r="AI17" i="59"/>
  <c r="AJ17" i="59" s="1"/>
  <c r="AL16" i="59"/>
  <c r="AE16" i="59"/>
  <c r="AI16" i="59"/>
  <c r="AJ16" i="59" s="1"/>
  <c r="AL15" i="59"/>
  <c r="AE15" i="59"/>
  <c r="AI15" i="59"/>
  <c r="AJ15" i="59" s="1"/>
  <c r="AL14" i="59"/>
  <c r="AE14" i="59"/>
  <c r="AI14" i="59"/>
  <c r="AJ14" i="59" s="1"/>
  <c r="AL13" i="59"/>
  <c r="AE13" i="59"/>
  <c r="AI13" i="59"/>
  <c r="AJ13" i="59" s="1"/>
  <c r="AL12" i="59"/>
  <c r="AE12" i="59"/>
  <c r="AI12" i="59"/>
  <c r="AJ12" i="59" s="1"/>
  <c r="AL11" i="59"/>
  <c r="AE11" i="59"/>
  <c r="AI11" i="59"/>
  <c r="AJ11" i="59" s="1"/>
  <c r="AL10" i="59"/>
  <c r="AE10" i="59"/>
  <c r="AI10" i="59"/>
  <c r="AJ10" i="59" s="1"/>
  <c r="AL9" i="59"/>
  <c r="AE9" i="59"/>
  <c r="AI9" i="59"/>
  <c r="AJ9" i="59" s="1"/>
  <c r="AL8" i="59"/>
  <c r="AE8" i="59"/>
  <c r="AI8" i="59"/>
  <c r="AJ8" i="59" s="1"/>
  <c r="AL7" i="59"/>
  <c r="AE7" i="59"/>
  <c r="AI7" i="59"/>
  <c r="AJ7" i="59" s="1"/>
  <c r="AL6" i="59"/>
  <c r="AE6" i="59"/>
  <c r="AI6" i="59"/>
  <c r="AJ6" i="59" s="1"/>
  <c r="AL5" i="59"/>
  <c r="AE5" i="59"/>
  <c r="AI5" i="59"/>
  <c r="AJ5" i="59" s="1"/>
  <c r="AL4" i="59"/>
  <c r="AE4" i="59"/>
  <c r="AI4" i="59"/>
  <c r="AJ4" i="59" s="1"/>
  <c r="AL3" i="59"/>
  <c r="AE3" i="59"/>
  <c r="AI3" i="59"/>
  <c r="AJ3" i="59" s="1"/>
  <c r="AG37" i="60"/>
  <c r="AG36" i="60"/>
  <c r="AE34" i="60"/>
  <c r="AI34" i="60" s="1"/>
  <c r="AJ34" i="60" s="1"/>
  <c r="AL33" i="60"/>
  <c r="AE33" i="60"/>
  <c r="AI33" i="60" s="1"/>
  <c r="AJ33" i="60" s="1"/>
  <c r="AL32" i="60"/>
  <c r="AE32" i="60"/>
  <c r="AI32" i="60" s="1"/>
  <c r="AJ32" i="60" s="1"/>
  <c r="AL31" i="60"/>
  <c r="AE31" i="60"/>
  <c r="AI31" i="60" s="1"/>
  <c r="AJ31" i="60" s="1"/>
  <c r="AL30" i="60"/>
  <c r="AE30" i="60"/>
  <c r="AI30" i="60" s="1"/>
  <c r="AJ30" i="60" s="1"/>
  <c r="AL29" i="60"/>
  <c r="AE29" i="60"/>
  <c r="AI29" i="60" s="1"/>
  <c r="AJ29" i="60" s="1"/>
  <c r="AL28" i="60"/>
  <c r="AE28" i="60"/>
  <c r="AI28" i="60" s="1"/>
  <c r="AJ28" i="60" s="1"/>
  <c r="AL27" i="60"/>
  <c r="AE27" i="60"/>
  <c r="AI27" i="60" s="1"/>
  <c r="AJ27" i="60" s="1"/>
  <c r="AL26" i="60"/>
  <c r="AE26" i="60"/>
  <c r="AI26" i="60" s="1"/>
  <c r="AJ26" i="60" s="1"/>
  <c r="AL25" i="60"/>
  <c r="AE25" i="60"/>
  <c r="AI25" i="60" s="1"/>
  <c r="AJ25" i="60" s="1"/>
  <c r="AL24" i="60"/>
  <c r="AE24" i="60"/>
  <c r="AI24" i="60" s="1"/>
  <c r="AJ24" i="60" s="1"/>
  <c r="AL23" i="60"/>
  <c r="AE23" i="60"/>
  <c r="AI23" i="60" s="1"/>
  <c r="AJ23" i="60" s="1"/>
  <c r="AL22" i="60"/>
  <c r="AE22" i="60"/>
  <c r="AI22" i="60" s="1"/>
  <c r="AJ22" i="60" s="1"/>
  <c r="AL21" i="60"/>
  <c r="AE21" i="60"/>
  <c r="AI21" i="60" s="1"/>
  <c r="AJ21" i="60" s="1"/>
  <c r="AL20" i="60"/>
  <c r="AE20" i="60"/>
  <c r="AI20" i="60" s="1"/>
  <c r="AJ20" i="60" s="1"/>
  <c r="AL19" i="60"/>
  <c r="AE19" i="60"/>
  <c r="AI19" i="60" s="1"/>
  <c r="AJ19" i="60" s="1"/>
  <c r="AL18" i="60"/>
  <c r="AE18" i="60"/>
  <c r="AI18" i="60" s="1"/>
  <c r="AJ18" i="60" s="1"/>
  <c r="AL17" i="60"/>
  <c r="AE17" i="60"/>
  <c r="AI17" i="60" s="1"/>
  <c r="AJ17" i="60" s="1"/>
  <c r="AL16" i="60"/>
  <c r="AE16" i="60"/>
  <c r="AI16" i="60" s="1"/>
  <c r="AJ16" i="60" s="1"/>
  <c r="AL15" i="60"/>
  <c r="AE15" i="60"/>
  <c r="AI15" i="60" s="1"/>
  <c r="AJ15" i="60" s="1"/>
  <c r="AL14" i="60"/>
  <c r="AE14" i="60"/>
  <c r="AI14" i="60" s="1"/>
  <c r="AJ14" i="60" s="1"/>
  <c r="AL13" i="60"/>
  <c r="AE13" i="60"/>
  <c r="AI13" i="60" s="1"/>
  <c r="AJ13" i="60" s="1"/>
  <c r="AL12" i="60"/>
  <c r="AE12" i="60"/>
  <c r="AI12" i="60" s="1"/>
  <c r="AJ12" i="60" s="1"/>
  <c r="AL11" i="60"/>
  <c r="AE11" i="60"/>
  <c r="AI11" i="60" s="1"/>
  <c r="AJ11" i="60" s="1"/>
  <c r="AL10" i="60"/>
  <c r="AE10" i="60"/>
  <c r="AI10" i="60" s="1"/>
  <c r="AJ10" i="60" s="1"/>
  <c r="AL9" i="60"/>
  <c r="AE9" i="60"/>
  <c r="AI9" i="60" s="1"/>
  <c r="AJ9" i="60" s="1"/>
  <c r="AL8" i="60"/>
  <c r="AE8" i="60"/>
  <c r="AI8" i="60" s="1"/>
  <c r="AJ8" i="60" s="1"/>
  <c r="AL7" i="60"/>
  <c r="AE7" i="60"/>
  <c r="AI7" i="60" s="1"/>
  <c r="AJ7" i="60" s="1"/>
  <c r="AL6" i="60"/>
  <c r="AE6" i="60"/>
  <c r="AI6" i="60" s="1"/>
  <c r="AJ6" i="60" s="1"/>
  <c r="AL5" i="60"/>
  <c r="AE5" i="60"/>
  <c r="AI5" i="60" s="1"/>
  <c r="AJ5" i="60" s="1"/>
  <c r="AL4" i="60"/>
  <c r="AE4" i="60"/>
  <c r="AI4" i="60" s="1"/>
  <c r="AJ4" i="60" s="1"/>
  <c r="AL3" i="60"/>
  <c r="AE3" i="60"/>
  <c r="AI3" i="60" s="1"/>
  <c r="AJ3" i="60" s="1"/>
  <c r="P6" i="29"/>
  <c r="O6" i="29" s="1"/>
  <c r="P7" i="29"/>
  <c r="O7" i="29" s="1"/>
  <c r="Q7" i="29" s="1"/>
  <c r="X7" i="29" s="1"/>
  <c r="P8" i="29"/>
  <c r="P9" i="29"/>
  <c r="P10" i="29"/>
  <c r="P11" i="29"/>
  <c r="P12" i="29"/>
  <c r="W12" i="29" s="1"/>
  <c r="P13" i="29"/>
  <c r="P14" i="29"/>
  <c r="P15" i="29"/>
  <c r="P16" i="29"/>
  <c r="P17" i="29"/>
  <c r="O17" i="29" s="1"/>
  <c r="P18" i="29"/>
  <c r="P19" i="29"/>
  <c r="O19" i="29" s="1"/>
  <c r="P20" i="29"/>
  <c r="W20" i="29" s="1"/>
  <c r="P21" i="29"/>
  <c r="O21" i="29" s="1"/>
  <c r="P22" i="29"/>
  <c r="P23" i="29"/>
  <c r="P24" i="29"/>
  <c r="W24" i="29" s="1"/>
  <c r="P25" i="29"/>
  <c r="W25" i="29" s="1"/>
  <c r="P26" i="29"/>
  <c r="O26" i="29" s="1"/>
  <c r="Q26" i="29" s="1"/>
  <c r="P27" i="29"/>
  <c r="O27" i="29" s="1"/>
  <c r="Q27" i="29" s="1"/>
  <c r="P28" i="29"/>
  <c r="P29" i="29"/>
  <c r="P30" i="29"/>
  <c r="O30" i="29" s="1"/>
  <c r="P31" i="29"/>
  <c r="P32" i="29"/>
  <c r="W32" i="29" s="1"/>
  <c r="P33" i="29"/>
  <c r="W33" i="29" s="1"/>
  <c r="P34" i="29"/>
  <c r="O34" i="29" s="1"/>
  <c r="P35" i="29"/>
  <c r="P5" i="29"/>
  <c r="G39" i="29"/>
  <c r="F39" i="29"/>
  <c r="G38" i="29"/>
  <c r="G45" i="29" s="1"/>
  <c r="F38" i="29"/>
  <c r="F44" i="29" s="1"/>
  <c r="J37" i="29"/>
  <c r="J38" i="29"/>
  <c r="G37" i="29"/>
  <c r="F37" i="29"/>
  <c r="B37" i="29"/>
  <c r="S35" i="29"/>
  <c r="T35" i="29" s="1"/>
  <c r="S34" i="29"/>
  <c r="S33" i="29"/>
  <c r="S32" i="29"/>
  <c r="S31" i="29"/>
  <c r="T31" i="29" s="1"/>
  <c r="S30" i="29"/>
  <c r="S29" i="29"/>
  <c r="S28" i="29"/>
  <c r="S27" i="29"/>
  <c r="S26" i="29"/>
  <c r="S25" i="29"/>
  <c r="S24" i="29"/>
  <c r="T24" i="29" s="1"/>
  <c r="S23" i="29"/>
  <c r="S22" i="29"/>
  <c r="S21" i="29"/>
  <c r="S20" i="29"/>
  <c r="T20" i="29" s="1"/>
  <c r="S19" i="29"/>
  <c r="S18" i="29"/>
  <c r="S17" i="29"/>
  <c r="S16" i="29"/>
  <c r="T16" i="29" s="1"/>
  <c r="S15" i="29"/>
  <c r="S14" i="29"/>
  <c r="S13" i="29"/>
  <c r="S12" i="29"/>
  <c r="T12" i="29" s="1"/>
  <c r="S11" i="29"/>
  <c r="S10" i="29"/>
  <c r="S9" i="29"/>
  <c r="S8" i="29"/>
  <c r="T8" i="29" s="1"/>
  <c r="S7" i="29"/>
  <c r="S6" i="29"/>
  <c r="S37" i="29" s="1"/>
  <c r="S5" i="29"/>
  <c r="M38" i="44"/>
  <c r="L38" i="44"/>
  <c r="M37" i="44"/>
  <c r="M45" i="44" s="1"/>
  <c r="L37" i="44"/>
  <c r="L44" i="44" s="1"/>
  <c r="O36" i="44"/>
  <c r="O37" i="44" s="1"/>
  <c r="M36" i="44"/>
  <c r="L36" i="44"/>
  <c r="E36" i="44"/>
  <c r="V33" i="44"/>
  <c r="S33" i="44"/>
  <c r="P33" i="44"/>
  <c r="V32" i="44"/>
  <c r="W32" i="44" s="1"/>
  <c r="S32" i="44"/>
  <c r="Z32" i="44" s="1"/>
  <c r="P32" i="44"/>
  <c r="V31" i="44"/>
  <c r="W31" i="44" s="1"/>
  <c r="S31" i="44"/>
  <c r="R31" i="44" s="1"/>
  <c r="P31" i="44"/>
  <c r="V30" i="44"/>
  <c r="W30" i="44" s="1"/>
  <c r="S30" i="44"/>
  <c r="R30" i="44" s="1"/>
  <c r="Y30" i="44" s="1"/>
  <c r="P30" i="44"/>
  <c r="V29" i="44"/>
  <c r="S29" i="44"/>
  <c r="P29" i="44"/>
  <c r="V28" i="44"/>
  <c r="W28" i="44"/>
  <c r="S28" i="44"/>
  <c r="P28" i="44"/>
  <c r="V27" i="44"/>
  <c r="W27" i="44" s="1"/>
  <c r="S27" i="44"/>
  <c r="Z27" i="44" s="1"/>
  <c r="P27" i="44"/>
  <c r="V26" i="44"/>
  <c r="S26" i="44"/>
  <c r="Z26" i="44" s="1"/>
  <c r="P26" i="44"/>
  <c r="V25" i="44"/>
  <c r="W25" i="44" s="1"/>
  <c r="S25" i="44"/>
  <c r="P25" i="44"/>
  <c r="V24" i="44"/>
  <c r="W24" i="44" s="1"/>
  <c r="S24" i="44"/>
  <c r="P24" i="44"/>
  <c r="V23" i="44"/>
  <c r="S23" i="44"/>
  <c r="P23" i="44"/>
  <c r="V22" i="44"/>
  <c r="W22" i="44"/>
  <c r="S22" i="44"/>
  <c r="P22" i="44"/>
  <c r="V21" i="44"/>
  <c r="S21" i="44"/>
  <c r="P21" i="44"/>
  <c r="V20" i="44"/>
  <c r="W20" i="44"/>
  <c r="S20" i="44"/>
  <c r="Z20" i="44" s="1"/>
  <c r="P20" i="44"/>
  <c r="V19" i="44"/>
  <c r="S19" i="44"/>
  <c r="P19" i="44"/>
  <c r="V18" i="44"/>
  <c r="W18" i="44" s="1"/>
  <c r="S18" i="44"/>
  <c r="P18" i="44"/>
  <c r="V17" i="44"/>
  <c r="W17" i="44" s="1"/>
  <c r="S17" i="44"/>
  <c r="P17" i="44"/>
  <c r="V16" i="44"/>
  <c r="W16" i="44"/>
  <c r="S16" i="44"/>
  <c r="Z16" i="44" s="1"/>
  <c r="P16" i="44"/>
  <c r="V15" i="44"/>
  <c r="S15" i="44"/>
  <c r="P15" i="44"/>
  <c r="V14" i="44"/>
  <c r="W14" i="44"/>
  <c r="S14" i="44"/>
  <c r="P14" i="44"/>
  <c r="V13" i="44"/>
  <c r="S13" i="44"/>
  <c r="P13" i="44"/>
  <c r="V12" i="44"/>
  <c r="W12" i="44" s="1"/>
  <c r="S12" i="44"/>
  <c r="P12" i="44"/>
  <c r="V11" i="44"/>
  <c r="W11" i="44" s="1"/>
  <c r="S11" i="44"/>
  <c r="P11" i="44"/>
  <c r="V10" i="44"/>
  <c r="S10" i="44"/>
  <c r="P10" i="44"/>
  <c r="V9" i="44"/>
  <c r="S9" i="44"/>
  <c r="Z9" i="44" s="1"/>
  <c r="P9" i="44"/>
  <c r="V8" i="44"/>
  <c r="W8" i="44" s="1"/>
  <c r="S8" i="44"/>
  <c r="Z8" i="44" s="1"/>
  <c r="P8" i="44"/>
  <c r="V7" i="44"/>
  <c r="S7" i="44"/>
  <c r="P7" i="44"/>
  <c r="V6" i="44"/>
  <c r="S6" i="44"/>
  <c r="P6" i="44"/>
  <c r="V5" i="44"/>
  <c r="W5" i="44" s="1"/>
  <c r="S5" i="44"/>
  <c r="R5" i="44" s="1"/>
  <c r="P5" i="44"/>
  <c r="V4" i="44"/>
  <c r="W4" i="44"/>
  <c r="S4" i="44"/>
  <c r="P4" i="44"/>
  <c r="V3" i="44"/>
  <c r="S3" i="44"/>
  <c r="P3" i="44"/>
  <c r="M38" i="45"/>
  <c r="L38" i="45"/>
  <c r="M37" i="45"/>
  <c r="L37" i="45"/>
  <c r="L45" i="45" s="1"/>
  <c r="O36" i="45"/>
  <c r="O37" i="45" s="1"/>
  <c r="M36" i="45"/>
  <c r="L36" i="45"/>
  <c r="E36" i="45"/>
  <c r="V33" i="45"/>
  <c r="S33" i="45"/>
  <c r="P33" i="45"/>
  <c r="V32" i="45"/>
  <c r="W32" i="45" s="1"/>
  <c r="S32" i="45"/>
  <c r="P32" i="45"/>
  <c r="V31" i="45"/>
  <c r="S31" i="45"/>
  <c r="P31" i="45"/>
  <c r="V30" i="45"/>
  <c r="S30" i="45"/>
  <c r="Z30" i="45" s="1"/>
  <c r="P30" i="45"/>
  <c r="V29" i="45"/>
  <c r="S29" i="45"/>
  <c r="P29" i="45"/>
  <c r="V28" i="45"/>
  <c r="W28" i="45" s="1"/>
  <c r="S28" i="45"/>
  <c r="P28" i="45"/>
  <c r="V27" i="45"/>
  <c r="W27" i="45" s="1"/>
  <c r="S27" i="45"/>
  <c r="P27" i="45"/>
  <c r="V26" i="45"/>
  <c r="W26" i="45"/>
  <c r="S26" i="45"/>
  <c r="P26" i="45"/>
  <c r="V25" i="45"/>
  <c r="S25" i="45"/>
  <c r="P25" i="45"/>
  <c r="V24" i="45"/>
  <c r="W24" i="45" s="1"/>
  <c r="S24" i="45"/>
  <c r="P24" i="45"/>
  <c r="V23" i="45"/>
  <c r="S23" i="45"/>
  <c r="P23" i="45"/>
  <c r="W22" i="45"/>
  <c r="V22" i="45"/>
  <c r="S22" i="45"/>
  <c r="P22" i="45"/>
  <c r="V21" i="45"/>
  <c r="S21" i="45"/>
  <c r="R21" i="45" s="1"/>
  <c r="P21" i="45"/>
  <c r="V20" i="45"/>
  <c r="W20" i="45" s="1"/>
  <c r="S20" i="45"/>
  <c r="R20" i="45" s="1"/>
  <c r="P20" i="45"/>
  <c r="V19" i="45"/>
  <c r="S19" i="45"/>
  <c r="P19" i="45"/>
  <c r="V18" i="45"/>
  <c r="W18" i="45" s="1"/>
  <c r="S18" i="45"/>
  <c r="R18" i="45" s="1"/>
  <c r="P18" i="45"/>
  <c r="V17" i="45"/>
  <c r="S17" i="45"/>
  <c r="P17" i="45"/>
  <c r="V16" i="45"/>
  <c r="W16" i="45" s="1"/>
  <c r="S16" i="45"/>
  <c r="R16" i="45" s="1"/>
  <c r="P16" i="45"/>
  <c r="V15" i="45"/>
  <c r="W15" i="45" s="1"/>
  <c r="S15" i="45"/>
  <c r="P15" i="45"/>
  <c r="V14" i="45"/>
  <c r="S14" i="45"/>
  <c r="Z14" i="45" s="1"/>
  <c r="P14" i="45"/>
  <c r="V13" i="45"/>
  <c r="S13" i="45"/>
  <c r="R13" i="45" s="1"/>
  <c r="Y13" i="45" s="1"/>
  <c r="P13" i="45"/>
  <c r="W12" i="45"/>
  <c r="V12" i="45"/>
  <c r="S12" i="45"/>
  <c r="P12" i="45"/>
  <c r="V11" i="45"/>
  <c r="W11" i="45" s="1"/>
  <c r="S11" i="45"/>
  <c r="P11" i="45"/>
  <c r="V10" i="45"/>
  <c r="W10" i="45" s="1"/>
  <c r="S10" i="45"/>
  <c r="P10" i="45"/>
  <c r="V9" i="45"/>
  <c r="S9" i="45"/>
  <c r="P9" i="45"/>
  <c r="V8" i="45"/>
  <c r="W8" i="45"/>
  <c r="S8" i="45"/>
  <c r="R8" i="45" s="1"/>
  <c r="P8" i="45"/>
  <c r="V7" i="45"/>
  <c r="S7" i="45"/>
  <c r="Z7" i="45" s="1"/>
  <c r="P7" i="45"/>
  <c r="W6" i="45"/>
  <c r="V6" i="45"/>
  <c r="S6" i="45"/>
  <c r="Z6" i="45" s="1"/>
  <c r="P6" i="45"/>
  <c r="V5" i="45"/>
  <c r="W5" i="45" s="1"/>
  <c r="S5" i="45"/>
  <c r="P5" i="45"/>
  <c r="V4" i="45"/>
  <c r="W4" i="45" s="1"/>
  <c r="S4" i="45"/>
  <c r="P4" i="45"/>
  <c r="V3" i="45"/>
  <c r="S3" i="45"/>
  <c r="R3" i="45" s="1"/>
  <c r="P3" i="45"/>
  <c r="M38" i="46"/>
  <c r="L38" i="46"/>
  <c r="M37" i="46"/>
  <c r="M45" i="46" s="1"/>
  <c r="L37" i="46"/>
  <c r="L44" i="46" s="1"/>
  <c r="O36" i="46"/>
  <c r="O37" i="46"/>
  <c r="M36" i="46"/>
  <c r="L36" i="46"/>
  <c r="E36" i="46"/>
  <c r="V33" i="46"/>
  <c r="S33" i="46"/>
  <c r="P33" i="46"/>
  <c r="V32" i="46"/>
  <c r="W32" i="46"/>
  <c r="S32" i="46"/>
  <c r="R32" i="46" s="1"/>
  <c r="P32" i="46"/>
  <c r="V31" i="46"/>
  <c r="S31" i="46"/>
  <c r="Z31" i="46" s="1"/>
  <c r="P31" i="46"/>
  <c r="V30" i="46"/>
  <c r="S30" i="46"/>
  <c r="P30" i="46"/>
  <c r="V29" i="46"/>
  <c r="W29" i="46" s="1"/>
  <c r="S29" i="46"/>
  <c r="P29" i="46"/>
  <c r="V28" i="46"/>
  <c r="W28" i="46" s="1"/>
  <c r="S28" i="46"/>
  <c r="P28" i="46"/>
  <c r="V27" i="46"/>
  <c r="S27" i="46"/>
  <c r="P27" i="46"/>
  <c r="V26" i="46"/>
  <c r="W26" i="46"/>
  <c r="S26" i="46"/>
  <c r="P26" i="46"/>
  <c r="V25" i="46"/>
  <c r="S25" i="46"/>
  <c r="P25" i="46"/>
  <c r="W24" i="46"/>
  <c r="V24" i="46"/>
  <c r="S24" i="46"/>
  <c r="R24" i="46" s="1"/>
  <c r="T24" i="46" s="1"/>
  <c r="AA24" i="46" s="1"/>
  <c r="P24" i="46"/>
  <c r="V23" i="46"/>
  <c r="S23" i="46"/>
  <c r="P23" i="46"/>
  <c r="V22" i="46"/>
  <c r="W22" i="46" s="1"/>
  <c r="S22" i="46"/>
  <c r="R22" i="46" s="1"/>
  <c r="Y22" i="46" s="1"/>
  <c r="P22" i="46"/>
  <c r="V21" i="46"/>
  <c r="S21" i="46"/>
  <c r="P21" i="46"/>
  <c r="V20" i="46"/>
  <c r="W20" i="46" s="1"/>
  <c r="S20" i="46"/>
  <c r="P20" i="46"/>
  <c r="V19" i="46"/>
  <c r="W19" i="46" s="1"/>
  <c r="S19" i="46"/>
  <c r="P19" i="46"/>
  <c r="V18" i="46"/>
  <c r="W18" i="46" s="1"/>
  <c r="S18" i="46"/>
  <c r="P18" i="46"/>
  <c r="V17" i="46"/>
  <c r="S17" i="46"/>
  <c r="P17" i="46"/>
  <c r="V16" i="46"/>
  <c r="W16" i="46" s="1"/>
  <c r="S16" i="46"/>
  <c r="R16" i="46" s="1"/>
  <c r="Y16" i="46" s="1"/>
  <c r="P16" i="46"/>
  <c r="V15" i="46"/>
  <c r="W15" i="46" s="1"/>
  <c r="S15" i="46"/>
  <c r="P15" i="46"/>
  <c r="V14" i="46"/>
  <c r="W14" i="46" s="1"/>
  <c r="S14" i="46"/>
  <c r="R14" i="46" s="1"/>
  <c r="T14" i="46" s="1"/>
  <c r="P14" i="46"/>
  <c r="V13" i="46"/>
  <c r="S13" i="46"/>
  <c r="P13" i="46"/>
  <c r="V12" i="46"/>
  <c r="W12" i="46"/>
  <c r="S12" i="46"/>
  <c r="P12" i="46"/>
  <c r="V11" i="46"/>
  <c r="S11" i="46"/>
  <c r="P11" i="46"/>
  <c r="V10" i="46"/>
  <c r="W10" i="46" s="1"/>
  <c r="S10" i="46"/>
  <c r="P10" i="46"/>
  <c r="V9" i="46"/>
  <c r="W9" i="46" s="1"/>
  <c r="S9" i="46"/>
  <c r="P9" i="46"/>
  <c r="V8" i="46"/>
  <c r="S8" i="46"/>
  <c r="R8" i="46" s="1"/>
  <c r="P8" i="46"/>
  <c r="V7" i="46"/>
  <c r="S7" i="46"/>
  <c r="Z7" i="46" s="1"/>
  <c r="P7" i="46"/>
  <c r="V6" i="46"/>
  <c r="W6" i="46"/>
  <c r="S6" i="46"/>
  <c r="Z6" i="46" s="1"/>
  <c r="P6" i="46"/>
  <c r="V5" i="46"/>
  <c r="W5" i="46" s="1"/>
  <c r="S5" i="46"/>
  <c r="P5" i="46"/>
  <c r="V4" i="46"/>
  <c r="W4" i="46" s="1"/>
  <c r="S4" i="46"/>
  <c r="P4" i="46"/>
  <c r="V3" i="46"/>
  <c r="S3" i="46"/>
  <c r="P3" i="46"/>
  <c r="M38" i="47"/>
  <c r="L38" i="47"/>
  <c r="M37" i="47"/>
  <c r="M45" i="47" s="1"/>
  <c r="L37" i="47"/>
  <c r="O36" i="47"/>
  <c r="O37" i="47" s="1"/>
  <c r="M36" i="47"/>
  <c r="L36" i="47"/>
  <c r="E36" i="47"/>
  <c r="V33" i="47"/>
  <c r="S33" i="47"/>
  <c r="P33" i="47"/>
  <c r="V32" i="47"/>
  <c r="W32" i="47" s="1"/>
  <c r="S32" i="47"/>
  <c r="P32" i="47"/>
  <c r="V31" i="47"/>
  <c r="W31" i="47" s="1"/>
  <c r="S31" i="47"/>
  <c r="P31" i="47"/>
  <c r="V30" i="47"/>
  <c r="S30" i="47"/>
  <c r="P30" i="47"/>
  <c r="V29" i="47"/>
  <c r="W29" i="47" s="1"/>
  <c r="S29" i="47"/>
  <c r="P29" i="47"/>
  <c r="V28" i="47"/>
  <c r="W28" i="47" s="1"/>
  <c r="S28" i="47"/>
  <c r="R28" i="47" s="1"/>
  <c r="T28" i="47" s="1"/>
  <c r="P28" i="47"/>
  <c r="V27" i="47"/>
  <c r="S27" i="47"/>
  <c r="P27" i="47"/>
  <c r="V26" i="47"/>
  <c r="W26" i="47" s="1"/>
  <c r="S26" i="47"/>
  <c r="R26" i="47" s="1"/>
  <c r="Y26" i="47" s="1"/>
  <c r="P26" i="47"/>
  <c r="V25" i="47"/>
  <c r="S25" i="47"/>
  <c r="P25" i="47"/>
  <c r="V24" i="47"/>
  <c r="W24" i="47" s="1"/>
  <c r="S24" i="47"/>
  <c r="R24" i="47" s="1"/>
  <c r="P24" i="47"/>
  <c r="V23" i="47"/>
  <c r="W23" i="47" s="1"/>
  <c r="S23" i="47"/>
  <c r="P23" i="47"/>
  <c r="V22" i="47"/>
  <c r="W22" i="47" s="1"/>
  <c r="S22" i="47"/>
  <c r="P22" i="47"/>
  <c r="V21" i="47"/>
  <c r="W21" i="47" s="1"/>
  <c r="S21" i="47"/>
  <c r="P21" i="47"/>
  <c r="V20" i="47"/>
  <c r="W20" i="47" s="1"/>
  <c r="S20" i="47"/>
  <c r="R20" i="47" s="1"/>
  <c r="P20" i="47"/>
  <c r="V19" i="47"/>
  <c r="S19" i="47"/>
  <c r="P19" i="47"/>
  <c r="V18" i="47"/>
  <c r="W18" i="47" s="1"/>
  <c r="S18" i="47"/>
  <c r="P18" i="47"/>
  <c r="V17" i="47"/>
  <c r="S17" i="47"/>
  <c r="Z17" i="47" s="1"/>
  <c r="P17" i="47"/>
  <c r="V16" i="47"/>
  <c r="W16" i="47" s="1"/>
  <c r="S16" i="47"/>
  <c r="R16" i="47" s="1"/>
  <c r="P16" i="47"/>
  <c r="V15" i="47"/>
  <c r="S15" i="47"/>
  <c r="P15" i="47"/>
  <c r="V14" i="47"/>
  <c r="W14" i="47" s="1"/>
  <c r="S14" i="47"/>
  <c r="R14" i="47" s="1"/>
  <c r="T14" i="47" s="1"/>
  <c r="P14" i="47"/>
  <c r="V13" i="47"/>
  <c r="S13" i="47"/>
  <c r="P13" i="47"/>
  <c r="V12" i="47"/>
  <c r="W12" i="47"/>
  <c r="S12" i="47"/>
  <c r="P12" i="47"/>
  <c r="V11" i="47"/>
  <c r="W11" i="47" s="1"/>
  <c r="S11" i="47"/>
  <c r="Z11" i="47" s="1"/>
  <c r="P11" i="47"/>
  <c r="V10" i="47"/>
  <c r="W10" i="47"/>
  <c r="S10" i="47"/>
  <c r="Z10" i="47" s="1"/>
  <c r="P10" i="47"/>
  <c r="V9" i="47"/>
  <c r="S9" i="47"/>
  <c r="P9" i="47"/>
  <c r="V8" i="47"/>
  <c r="W8" i="47" s="1"/>
  <c r="S8" i="47"/>
  <c r="R8" i="47" s="1"/>
  <c r="T8" i="47" s="1"/>
  <c r="P8" i="47"/>
  <c r="V7" i="47"/>
  <c r="S7" i="47"/>
  <c r="P7" i="47"/>
  <c r="V6" i="47"/>
  <c r="W6" i="47" s="1"/>
  <c r="S6" i="47"/>
  <c r="P6" i="47"/>
  <c r="V5" i="47"/>
  <c r="W5" i="47" s="1"/>
  <c r="S5" i="47"/>
  <c r="P5" i="47"/>
  <c r="V4" i="47"/>
  <c r="W4" i="47" s="1"/>
  <c r="S4" i="47"/>
  <c r="P4" i="47"/>
  <c r="V3" i="47"/>
  <c r="S3" i="47"/>
  <c r="P3" i="47"/>
  <c r="M38" i="48"/>
  <c r="L38" i="48"/>
  <c r="M37" i="48"/>
  <c r="M45" i="48"/>
  <c r="L37" i="48"/>
  <c r="L45" i="48" s="1"/>
  <c r="O36" i="48"/>
  <c r="O37" i="48"/>
  <c r="M36" i="48"/>
  <c r="L36" i="48"/>
  <c r="E36" i="48"/>
  <c r="V33" i="48"/>
  <c r="S33" i="48"/>
  <c r="P33" i="48"/>
  <c r="V32" i="48"/>
  <c r="W32" i="48"/>
  <c r="S32" i="48"/>
  <c r="R32" i="48" s="1"/>
  <c r="P32" i="48"/>
  <c r="V31" i="48"/>
  <c r="S31" i="48"/>
  <c r="Z31" i="48" s="1"/>
  <c r="P31" i="48"/>
  <c r="V30" i="48"/>
  <c r="W30" i="48" s="1"/>
  <c r="S30" i="48"/>
  <c r="P30" i="48"/>
  <c r="V29" i="48"/>
  <c r="S29" i="48"/>
  <c r="R29" i="48" s="1"/>
  <c r="Y29" i="48" s="1"/>
  <c r="P29" i="48"/>
  <c r="V28" i="48"/>
  <c r="W28" i="48" s="1"/>
  <c r="S28" i="48"/>
  <c r="P28" i="48"/>
  <c r="V27" i="48"/>
  <c r="W27" i="48" s="1"/>
  <c r="S27" i="48"/>
  <c r="P27" i="48"/>
  <c r="V26" i="48"/>
  <c r="W26" i="48" s="1"/>
  <c r="S26" i="48"/>
  <c r="P26" i="48"/>
  <c r="V25" i="48"/>
  <c r="W25" i="48" s="1"/>
  <c r="S25" i="48"/>
  <c r="P25" i="48"/>
  <c r="V24" i="48"/>
  <c r="W24" i="48" s="1"/>
  <c r="S24" i="48"/>
  <c r="P24" i="48"/>
  <c r="V23" i="48"/>
  <c r="S23" i="48"/>
  <c r="P23" i="48"/>
  <c r="V22" i="48"/>
  <c r="W22" i="48" s="1"/>
  <c r="S22" i="48"/>
  <c r="P22" i="48"/>
  <c r="V21" i="48"/>
  <c r="W21" i="48" s="1"/>
  <c r="S21" i="48"/>
  <c r="P21" i="48"/>
  <c r="V20" i="48"/>
  <c r="W20" i="48" s="1"/>
  <c r="S20" i="48"/>
  <c r="P20" i="48"/>
  <c r="V19" i="48"/>
  <c r="W19" i="48" s="1"/>
  <c r="S19" i="48"/>
  <c r="P19" i="48"/>
  <c r="V18" i="48"/>
  <c r="W18" i="48" s="1"/>
  <c r="S18" i="48"/>
  <c r="Z18" i="48" s="1"/>
  <c r="P18" i="48"/>
  <c r="V17" i="48"/>
  <c r="S17" i="48"/>
  <c r="Z17" i="48" s="1"/>
  <c r="P17" i="48"/>
  <c r="V16" i="48"/>
  <c r="W16" i="48" s="1"/>
  <c r="S16" i="48"/>
  <c r="R16" i="48" s="1"/>
  <c r="T16" i="48" s="1"/>
  <c r="P16" i="48"/>
  <c r="V15" i="48"/>
  <c r="S15" i="48"/>
  <c r="P15" i="48"/>
  <c r="V14" i="48"/>
  <c r="W14" i="48" s="1"/>
  <c r="S14" i="48"/>
  <c r="P14" i="48"/>
  <c r="V13" i="48"/>
  <c r="W13" i="48" s="1"/>
  <c r="S13" i="48"/>
  <c r="P13" i="48"/>
  <c r="V12" i="48"/>
  <c r="W12" i="48"/>
  <c r="S12" i="48"/>
  <c r="P12" i="48"/>
  <c r="V11" i="48"/>
  <c r="S11" i="48"/>
  <c r="Z11" i="48" s="1"/>
  <c r="P11" i="48"/>
  <c r="V10" i="48"/>
  <c r="W10" i="48" s="1"/>
  <c r="S10" i="48"/>
  <c r="P10" i="48"/>
  <c r="V9" i="48"/>
  <c r="S9" i="48"/>
  <c r="P9" i="48"/>
  <c r="V8" i="48"/>
  <c r="W8" i="48"/>
  <c r="S8" i="48"/>
  <c r="P8" i="48"/>
  <c r="V7" i="48"/>
  <c r="S7" i="48"/>
  <c r="Z7" i="48" s="1"/>
  <c r="P7" i="48"/>
  <c r="V6" i="48"/>
  <c r="W6" i="48" s="1"/>
  <c r="S6" i="48"/>
  <c r="R6" i="48" s="1"/>
  <c r="Y6" i="48" s="1"/>
  <c r="P6" i="48"/>
  <c r="V5" i="48"/>
  <c r="S5" i="48"/>
  <c r="P5" i="48"/>
  <c r="V4" i="48"/>
  <c r="W4" i="48" s="1"/>
  <c r="S4" i="48"/>
  <c r="P4" i="48"/>
  <c r="V3" i="48"/>
  <c r="S3" i="48"/>
  <c r="P3" i="48"/>
  <c r="L44" i="49"/>
  <c r="M38" i="49"/>
  <c r="L38" i="49"/>
  <c r="M37" i="49"/>
  <c r="M45" i="49"/>
  <c r="L37" i="49"/>
  <c r="L45" i="49" s="1"/>
  <c r="O36" i="49"/>
  <c r="O37" i="49"/>
  <c r="M36" i="49"/>
  <c r="L36" i="49"/>
  <c r="E36" i="49"/>
  <c r="V33" i="49"/>
  <c r="W33" i="49" s="1"/>
  <c r="S33" i="49"/>
  <c r="P33" i="49"/>
  <c r="V32" i="49"/>
  <c r="W32" i="49"/>
  <c r="S32" i="49"/>
  <c r="P32" i="49"/>
  <c r="V31" i="49"/>
  <c r="S31" i="49"/>
  <c r="P31" i="49"/>
  <c r="V30" i="49"/>
  <c r="W30" i="49" s="1"/>
  <c r="S30" i="49"/>
  <c r="R30" i="49" s="1"/>
  <c r="T30" i="49" s="1"/>
  <c r="AA30" i="49" s="1"/>
  <c r="P30" i="49"/>
  <c r="V29" i="49"/>
  <c r="S29" i="49"/>
  <c r="P29" i="49"/>
  <c r="W28" i="49"/>
  <c r="V28" i="49"/>
  <c r="S28" i="49"/>
  <c r="P28" i="49"/>
  <c r="V27" i="49"/>
  <c r="S27" i="49"/>
  <c r="R27" i="49" s="1"/>
  <c r="P27" i="49"/>
  <c r="V26" i="49"/>
  <c r="W26" i="49" s="1"/>
  <c r="S26" i="49"/>
  <c r="P26" i="49"/>
  <c r="V25" i="49"/>
  <c r="W25" i="49" s="1"/>
  <c r="S25" i="49"/>
  <c r="R25" i="49" s="1"/>
  <c r="P25" i="49"/>
  <c r="V24" i="49"/>
  <c r="W24" i="49" s="1"/>
  <c r="S24" i="49"/>
  <c r="R24" i="49" s="1"/>
  <c r="P24" i="49"/>
  <c r="V23" i="49"/>
  <c r="S23" i="49"/>
  <c r="R23" i="49" s="1"/>
  <c r="P23" i="49"/>
  <c r="W22" i="49"/>
  <c r="V22" i="49"/>
  <c r="S22" i="49"/>
  <c r="R22" i="49" s="1"/>
  <c r="P22" i="49"/>
  <c r="V21" i="49"/>
  <c r="S21" i="49"/>
  <c r="P21" i="49"/>
  <c r="V20" i="49"/>
  <c r="S20" i="49"/>
  <c r="R20" i="49" s="1"/>
  <c r="T20" i="49" s="1"/>
  <c r="P20" i="49"/>
  <c r="V19" i="49"/>
  <c r="W19" i="49" s="1"/>
  <c r="S19" i="49"/>
  <c r="P19" i="49"/>
  <c r="V18" i="49"/>
  <c r="W18" i="49" s="1"/>
  <c r="S18" i="49"/>
  <c r="R18" i="49" s="1"/>
  <c r="P18" i="49"/>
  <c r="V17" i="49"/>
  <c r="W17" i="49" s="1"/>
  <c r="S17" i="49"/>
  <c r="R17" i="49" s="1"/>
  <c r="P17" i="49"/>
  <c r="V16" i="49"/>
  <c r="W16" i="49" s="1"/>
  <c r="S16" i="49"/>
  <c r="P16" i="49"/>
  <c r="V15" i="49"/>
  <c r="S15" i="49"/>
  <c r="P15" i="49"/>
  <c r="V14" i="49"/>
  <c r="W14" i="49" s="1"/>
  <c r="S14" i="49"/>
  <c r="Z14" i="49" s="1"/>
  <c r="P14" i="49"/>
  <c r="V13" i="49"/>
  <c r="W13" i="49" s="1"/>
  <c r="S13" i="49"/>
  <c r="R13" i="49" s="1"/>
  <c r="P13" i="49"/>
  <c r="V12" i="49"/>
  <c r="W12" i="49" s="1"/>
  <c r="S12" i="49"/>
  <c r="R12" i="49" s="1"/>
  <c r="T12" i="49" s="1"/>
  <c r="P12" i="49"/>
  <c r="V11" i="49"/>
  <c r="S11" i="49"/>
  <c r="P11" i="49"/>
  <c r="V10" i="49"/>
  <c r="W10" i="49" s="1"/>
  <c r="S10" i="49"/>
  <c r="P10" i="49"/>
  <c r="V9" i="49"/>
  <c r="S9" i="49"/>
  <c r="P9" i="49"/>
  <c r="V8" i="49"/>
  <c r="W8" i="49"/>
  <c r="S8" i="49"/>
  <c r="Z8" i="49" s="1"/>
  <c r="P8" i="49"/>
  <c r="V7" i="49"/>
  <c r="S7" i="49"/>
  <c r="Z7" i="49" s="1"/>
  <c r="P7" i="49"/>
  <c r="V6" i="49"/>
  <c r="W6" i="49" s="1"/>
  <c r="S6" i="49"/>
  <c r="Z6" i="49" s="1"/>
  <c r="P6" i="49"/>
  <c r="V5" i="49"/>
  <c r="W5" i="49" s="1"/>
  <c r="S5" i="49"/>
  <c r="R5" i="49" s="1"/>
  <c r="T5" i="49" s="1"/>
  <c r="P5" i="49"/>
  <c r="V4" i="49"/>
  <c r="W4" i="49" s="1"/>
  <c r="S4" i="49"/>
  <c r="P4" i="49"/>
  <c r="V3" i="49"/>
  <c r="S3" i="49"/>
  <c r="R3" i="49" s="1"/>
  <c r="P3" i="49"/>
  <c r="M38" i="50"/>
  <c r="L38" i="50"/>
  <c r="M37" i="50"/>
  <c r="M45" i="50"/>
  <c r="L37" i="50"/>
  <c r="O36" i="50"/>
  <c r="O37" i="50" s="1"/>
  <c r="M36" i="50"/>
  <c r="L36" i="50"/>
  <c r="E36" i="50"/>
  <c r="V33" i="50"/>
  <c r="S33" i="50"/>
  <c r="Z33" i="50" s="1"/>
  <c r="P33" i="50"/>
  <c r="V32" i="50"/>
  <c r="W32" i="50" s="1"/>
  <c r="S32" i="50"/>
  <c r="R32" i="50" s="1"/>
  <c r="P32" i="50"/>
  <c r="V31" i="50"/>
  <c r="S31" i="50"/>
  <c r="P31" i="50"/>
  <c r="V30" i="50"/>
  <c r="W30" i="50" s="1"/>
  <c r="S30" i="50"/>
  <c r="R30" i="50" s="1"/>
  <c r="T30" i="50" s="1"/>
  <c r="P30" i="50"/>
  <c r="V29" i="50"/>
  <c r="W29" i="50" s="1"/>
  <c r="S29" i="50"/>
  <c r="P29" i="50"/>
  <c r="V28" i="50"/>
  <c r="W28" i="50" s="1"/>
  <c r="S28" i="50"/>
  <c r="P28" i="50"/>
  <c r="V27" i="50"/>
  <c r="S27" i="50"/>
  <c r="R27" i="50" s="1"/>
  <c r="P27" i="50"/>
  <c r="V26" i="50"/>
  <c r="W26" i="50" s="1"/>
  <c r="S26" i="50"/>
  <c r="P26" i="50"/>
  <c r="V25" i="50"/>
  <c r="S25" i="50"/>
  <c r="R25" i="50" s="1"/>
  <c r="P25" i="50"/>
  <c r="V24" i="50"/>
  <c r="W24" i="50" s="1"/>
  <c r="S24" i="50"/>
  <c r="R24" i="50" s="1"/>
  <c r="P24" i="50"/>
  <c r="V23" i="50"/>
  <c r="S23" i="50"/>
  <c r="R23" i="50" s="1"/>
  <c r="P23" i="50"/>
  <c r="V22" i="50"/>
  <c r="W22" i="50" s="1"/>
  <c r="S22" i="50"/>
  <c r="R22" i="50" s="1"/>
  <c r="P22" i="50"/>
  <c r="V21" i="50"/>
  <c r="S21" i="50"/>
  <c r="P21" i="50"/>
  <c r="V20" i="50"/>
  <c r="W20" i="50" s="1"/>
  <c r="S20" i="50"/>
  <c r="P20" i="50"/>
  <c r="V19" i="50"/>
  <c r="S19" i="50"/>
  <c r="P19" i="50"/>
  <c r="V18" i="50"/>
  <c r="W18" i="50" s="1"/>
  <c r="S18" i="50"/>
  <c r="P18" i="50"/>
  <c r="V17" i="50"/>
  <c r="W17" i="50" s="1"/>
  <c r="S17" i="50"/>
  <c r="P17" i="50"/>
  <c r="V16" i="50"/>
  <c r="W16" i="50"/>
  <c r="S16" i="50"/>
  <c r="R16" i="50" s="1"/>
  <c r="Y16" i="50" s="1"/>
  <c r="P16" i="50"/>
  <c r="V15" i="50"/>
  <c r="S15" i="50"/>
  <c r="P15" i="50"/>
  <c r="V14" i="50"/>
  <c r="W14" i="50" s="1"/>
  <c r="S14" i="50"/>
  <c r="R14" i="50" s="1"/>
  <c r="T14" i="50" s="1"/>
  <c r="AA14" i="50" s="1"/>
  <c r="P14" i="50"/>
  <c r="V13" i="50"/>
  <c r="W13" i="50" s="1"/>
  <c r="S13" i="50"/>
  <c r="P13" i="50"/>
  <c r="W12" i="50"/>
  <c r="V12" i="50"/>
  <c r="S12" i="50"/>
  <c r="P12" i="50"/>
  <c r="V11" i="50"/>
  <c r="S11" i="50"/>
  <c r="P11" i="50"/>
  <c r="V10" i="50"/>
  <c r="W10" i="50"/>
  <c r="S10" i="50"/>
  <c r="P10" i="50"/>
  <c r="V9" i="50"/>
  <c r="W9" i="50" s="1"/>
  <c r="S9" i="50"/>
  <c r="Z9" i="50" s="1"/>
  <c r="P9" i="50"/>
  <c r="V8" i="50"/>
  <c r="W8" i="50" s="1"/>
  <c r="S8" i="50"/>
  <c r="R8" i="50" s="1"/>
  <c r="T8" i="50" s="1"/>
  <c r="AA8" i="50" s="1"/>
  <c r="P8" i="50"/>
  <c r="V7" i="50"/>
  <c r="S7" i="50"/>
  <c r="P7" i="50"/>
  <c r="V6" i="50"/>
  <c r="S6" i="50"/>
  <c r="R6" i="50" s="1"/>
  <c r="P6" i="50"/>
  <c r="V5" i="50"/>
  <c r="S5" i="50"/>
  <c r="R5" i="50" s="1"/>
  <c r="T5" i="50" s="1"/>
  <c r="P5" i="50"/>
  <c r="V4" i="50"/>
  <c r="W4" i="50"/>
  <c r="S4" i="50"/>
  <c r="R4" i="50" s="1"/>
  <c r="P4" i="50"/>
  <c r="V3" i="50"/>
  <c r="S3" i="50"/>
  <c r="P3" i="50"/>
  <c r="M38" i="51"/>
  <c r="L38" i="51"/>
  <c r="M37" i="51"/>
  <c r="M45" i="51" s="1"/>
  <c r="L37" i="51"/>
  <c r="L45" i="51" s="1"/>
  <c r="O36" i="51"/>
  <c r="O37" i="51" s="1"/>
  <c r="M36" i="51"/>
  <c r="L36" i="51"/>
  <c r="E36" i="51"/>
  <c r="V33" i="51"/>
  <c r="W33" i="51" s="1"/>
  <c r="S33" i="51"/>
  <c r="P33" i="51"/>
  <c r="V32" i="51"/>
  <c r="W32" i="51" s="1"/>
  <c r="S32" i="51"/>
  <c r="P32" i="51"/>
  <c r="V31" i="51"/>
  <c r="S31" i="51"/>
  <c r="P31" i="51"/>
  <c r="V30" i="51"/>
  <c r="W30" i="51" s="1"/>
  <c r="S30" i="51"/>
  <c r="P30" i="51"/>
  <c r="V29" i="51"/>
  <c r="S29" i="51"/>
  <c r="P29" i="51"/>
  <c r="V28" i="51"/>
  <c r="W28" i="51" s="1"/>
  <c r="S28" i="51"/>
  <c r="Z28" i="51" s="1"/>
  <c r="P28" i="51"/>
  <c r="V27" i="51"/>
  <c r="S27" i="51"/>
  <c r="R27" i="51" s="1"/>
  <c r="P27" i="51"/>
  <c r="V26" i="51"/>
  <c r="W26" i="51" s="1"/>
  <c r="S26" i="51"/>
  <c r="P26" i="51"/>
  <c r="V25" i="51"/>
  <c r="W25" i="51" s="1"/>
  <c r="S25" i="51"/>
  <c r="P25" i="51"/>
  <c r="V24" i="51"/>
  <c r="W24" i="51" s="1"/>
  <c r="S24" i="51"/>
  <c r="P24" i="51"/>
  <c r="V23" i="51"/>
  <c r="S23" i="51"/>
  <c r="P23" i="51"/>
  <c r="V22" i="51"/>
  <c r="W22" i="51" s="1"/>
  <c r="S22" i="51"/>
  <c r="R22" i="51" s="1"/>
  <c r="P22" i="51"/>
  <c r="V21" i="51"/>
  <c r="S21" i="51"/>
  <c r="P21" i="51"/>
  <c r="V20" i="51"/>
  <c r="W20" i="51" s="1"/>
  <c r="S20" i="51"/>
  <c r="P20" i="51"/>
  <c r="V19" i="51"/>
  <c r="S19" i="51"/>
  <c r="R19" i="51" s="1"/>
  <c r="T19" i="51" s="1"/>
  <c r="AA19" i="51" s="1"/>
  <c r="P19" i="51"/>
  <c r="V18" i="51"/>
  <c r="W18" i="51" s="1"/>
  <c r="S18" i="51"/>
  <c r="P18" i="51"/>
  <c r="V17" i="51"/>
  <c r="S17" i="51"/>
  <c r="Z17" i="51" s="1"/>
  <c r="P17" i="51"/>
  <c r="V16" i="51"/>
  <c r="S16" i="51"/>
  <c r="R16" i="51" s="1"/>
  <c r="T16" i="51" s="1"/>
  <c r="P16" i="51"/>
  <c r="V15" i="51"/>
  <c r="W15" i="51" s="1"/>
  <c r="S15" i="51"/>
  <c r="P15" i="51"/>
  <c r="V14" i="51"/>
  <c r="W14" i="51"/>
  <c r="S14" i="51"/>
  <c r="P14" i="51"/>
  <c r="V13" i="51"/>
  <c r="S13" i="51"/>
  <c r="P13" i="51"/>
  <c r="V12" i="51"/>
  <c r="W12" i="51" s="1"/>
  <c r="S12" i="51"/>
  <c r="Z12" i="51" s="1"/>
  <c r="P12" i="51"/>
  <c r="V11" i="51"/>
  <c r="W11" i="51" s="1"/>
  <c r="S11" i="51"/>
  <c r="P11" i="51"/>
  <c r="V10" i="51"/>
  <c r="W10" i="51" s="1"/>
  <c r="S10" i="51"/>
  <c r="P10" i="51"/>
  <c r="V9" i="51"/>
  <c r="S9" i="51"/>
  <c r="P9" i="51"/>
  <c r="W8" i="51"/>
  <c r="V8" i="51"/>
  <c r="S8" i="51"/>
  <c r="R8" i="51" s="1"/>
  <c r="T8" i="51" s="1"/>
  <c r="P8" i="51"/>
  <c r="V7" i="51"/>
  <c r="W7" i="51" s="1"/>
  <c r="S7" i="51"/>
  <c r="P7" i="51"/>
  <c r="V6" i="51"/>
  <c r="W6" i="51"/>
  <c r="S6" i="51"/>
  <c r="P6" i="51"/>
  <c r="V5" i="51"/>
  <c r="S5" i="51"/>
  <c r="Z5" i="51" s="1"/>
  <c r="P5" i="51"/>
  <c r="V4" i="51"/>
  <c r="W4" i="51" s="1"/>
  <c r="S4" i="51"/>
  <c r="P4" i="51"/>
  <c r="V3" i="51"/>
  <c r="W3" i="51" s="1"/>
  <c r="S3" i="51"/>
  <c r="P3" i="51"/>
  <c r="M38" i="52"/>
  <c r="L38" i="52"/>
  <c r="M37" i="52"/>
  <c r="M45" i="52"/>
  <c r="L37" i="52"/>
  <c r="L44" i="52" s="1"/>
  <c r="O36" i="52"/>
  <c r="O37" i="52" s="1"/>
  <c r="M36" i="52"/>
  <c r="L36" i="52"/>
  <c r="E36" i="52"/>
  <c r="V33" i="52"/>
  <c r="W33" i="52" s="1"/>
  <c r="S33" i="52"/>
  <c r="P33" i="52"/>
  <c r="V32" i="52"/>
  <c r="W32" i="52" s="1"/>
  <c r="S32" i="52"/>
  <c r="P32" i="52"/>
  <c r="V31" i="52"/>
  <c r="S31" i="52"/>
  <c r="P31" i="52"/>
  <c r="V30" i="52"/>
  <c r="W30" i="52" s="1"/>
  <c r="S30" i="52"/>
  <c r="R30" i="52" s="1"/>
  <c r="T30" i="52" s="1"/>
  <c r="P30" i="52"/>
  <c r="V29" i="52"/>
  <c r="S29" i="52"/>
  <c r="P29" i="52"/>
  <c r="V28" i="52"/>
  <c r="W28" i="52" s="1"/>
  <c r="S28" i="52"/>
  <c r="P28" i="52"/>
  <c r="V27" i="52"/>
  <c r="S27" i="52"/>
  <c r="P27" i="52"/>
  <c r="V26" i="52"/>
  <c r="W26" i="52" s="1"/>
  <c r="S26" i="52"/>
  <c r="R26" i="52" s="1"/>
  <c r="Y26" i="52" s="1"/>
  <c r="P26" i="52"/>
  <c r="V25" i="52"/>
  <c r="W25" i="52" s="1"/>
  <c r="S25" i="52"/>
  <c r="P25" i="52"/>
  <c r="V24" i="52"/>
  <c r="W24" i="52"/>
  <c r="S24" i="52"/>
  <c r="P24" i="52"/>
  <c r="V23" i="52"/>
  <c r="S23" i="52"/>
  <c r="Z23" i="52" s="1"/>
  <c r="P23" i="52"/>
  <c r="V22" i="52"/>
  <c r="W22" i="52" s="1"/>
  <c r="S22" i="52"/>
  <c r="P22" i="52"/>
  <c r="V21" i="52"/>
  <c r="S21" i="52"/>
  <c r="P21" i="52"/>
  <c r="V20" i="52"/>
  <c r="W20" i="52" s="1"/>
  <c r="S20" i="52"/>
  <c r="P20" i="52"/>
  <c r="V19" i="52"/>
  <c r="W19" i="52" s="1"/>
  <c r="S19" i="52"/>
  <c r="P19" i="52"/>
  <c r="V18" i="52"/>
  <c r="W18" i="52" s="1"/>
  <c r="S18" i="52"/>
  <c r="Z18" i="52" s="1"/>
  <c r="P18" i="52"/>
  <c r="V17" i="52"/>
  <c r="S17" i="52"/>
  <c r="Z17" i="52" s="1"/>
  <c r="P17" i="52"/>
  <c r="V16" i="52"/>
  <c r="W16" i="52" s="1"/>
  <c r="S16" i="52"/>
  <c r="R16" i="52" s="1"/>
  <c r="Y16" i="52" s="1"/>
  <c r="P16" i="52"/>
  <c r="V15" i="52"/>
  <c r="S15" i="52"/>
  <c r="P15" i="52"/>
  <c r="V14" i="52"/>
  <c r="W14" i="52" s="1"/>
  <c r="S14" i="52"/>
  <c r="R14" i="52" s="1"/>
  <c r="T14" i="52" s="1"/>
  <c r="P14" i="52"/>
  <c r="V13" i="52"/>
  <c r="W13" i="52" s="1"/>
  <c r="S13" i="52"/>
  <c r="P13" i="52"/>
  <c r="V12" i="52"/>
  <c r="W12" i="52"/>
  <c r="S12" i="52"/>
  <c r="P12" i="52"/>
  <c r="V11" i="52"/>
  <c r="S11" i="52"/>
  <c r="Z11" i="52" s="1"/>
  <c r="P11" i="52"/>
  <c r="V10" i="52"/>
  <c r="W10" i="52" s="1"/>
  <c r="S10" i="52"/>
  <c r="Z10" i="52" s="1"/>
  <c r="P10" i="52"/>
  <c r="V9" i="52"/>
  <c r="S9" i="52"/>
  <c r="P9" i="52"/>
  <c r="V8" i="52"/>
  <c r="W8" i="52" s="1"/>
  <c r="S8" i="52"/>
  <c r="R8" i="52" s="1"/>
  <c r="T8" i="52" s="1"/>
  <c r="P8" i="52"/>
  <c r="V7" i="52"/>
  <c r="S7" i="52"/>
  <c r="Z7" i="52" s="1"/>
  <c r="P7" i="52"/>
  <c r="V6" i="52"/>
  <c r="W6" i="52" s="1"/>
  <c r="S6" i="52"/>
  <c r="P6" i="52"/>
  <c r="V5" i="52"/>
  <c r="W5" i="52" s="1"/>
  <c r="S5" i="52"/>
  <c r="P5" i="52"/>
  <c r="V4" i="52"/>
  <c r="W4" i="52" s="1"/>
  <c r="S4" i="52"/>
  <c r="R4" i="52" s="1"/>
  <c r="Y4" i="52" s="1"/>
  <c r="P4" i="52"/>
  <c r="V3" i="52"/>
  <c r="S3" i="52"/>
  <c r="P3" i="52"/>
  <c r="M38" i="53"/>
  <c r="L38" i="53"/>
  <c r="M37" i="53"/>
  <c r="M44" i="53" s="1"/>
  <c r="L37" i="53"/>
  <c r="L45" i="53" s="1"/>
  <c r="O36" i="53"/>
  <c r="O37" i="53" s="1"/>
  <c r="M36" i="53"/>
  <c r="L36" i="53"/>
  <c r="E36" i="53"/>
  <c r="V33" i="53"/>
  <c r="W33" i="53" s="1"/>
  <c r="S33" i="53"/>
  <c r="P33" i="53"/>
  <c r="V32" i="53"/>
  <c r="W32" i="53" s="1"/>
  <c r="S32" i="53"/>
  <c r="P32" i="53"/>
  <c r="V31" i="53"/>
  <c r="S31" i="53"/>
  <c r="P31" i="53"/>
  <c r="V30" i="53"/>
  <c r="W30" i="53"/>
  <c r="S30" i="53"/>
  <c r="Z30" i="53" s="1"/>
  <c r="P30" i="53"/>
  <c r="V29" i="53"/>
  <c r="S29" i="53"/>
  <c r="P29" i="53"/>
  <c r="V28" i="53"/>
  <c r="W28" i="53" s="1"/>
  <c r="S28" i="53"/>
  <c r="Z28" i="53" s="1"/>
  <c r="P28" i="53"/>
  <c r="V27" i="53"/>
  <c r="W27" i="53" s="1"/>
  <c r="S27" i="53"/>
  <c r="R27" i="53" s="1"/>
  <c r="T27" i="53" s="1"/>
  <c r="P27" i="53"/>
  <c r="V26" i="53"/>
  <c r="W26" i="53" s="1"/>
  <c r="S26" i="53"/>
  <c r="R26" i="53" s="1"/>
  <c r="T26" i="53" s="1"/>
  <c r="P26" i="53"/>
  <c r="V25" i="53"/>
  <c r="S25" i="53"/>
  <c r="P25" i="53"/>
  <c r="V24" i="53"/>
  <c r="W24" i="53" s="1"/>
  <c r="S24" i="53"/>
  <c r="P24" i="53"/>
  <c r="V23" i="53"/>
  <c r="W23" i="53" s="1"/>
  <c r="S23" i="53"/>
  <c r="Z23" i="53" s="1"/>
  <c r="P23" i="53"/>
  <c r="V22" i="53"/>
  <c r="W22" i="53"/>
  <c r="S22" i="53"/>
  <c r="P22" i="53"/>
  <c r="V21" i="53"/>
  <c r="S21" i="53"/>
  <c r="P21" i="53"/>
  <c r="V20" i="53"/>
  <c r="W20" i="53" s="1"/>
  <c r="S20" i="53"/>
  <c r="P20" i="53"/>
  <c r="V19" i="53"/>
  <c r="W19" i="53" s="1"/>
  <c r="S19" i="53"/>
  <c r="P19" i="53"/>
  <c r="V18" i="53"/>
  <c r="W18" i="53"/>
  <c r="S18" i="53"/>
  <c r="P18" i="53"/>
  <c r="V17" i="53"/>
  <c r="W17" i="53" s="1"/>
  <c r="S17" i="53"/>
  <c r="P17" i="53"/>
  <c r="V16" i="53"/>
  <c r="W16" i="53"/>
  <c r="S16" i="53"/>
  <c r="R16" i="53" s="1"/>
  <c r="P16" i="53"/>
  <c r="V15" i="53"/>
  <c r="S15" i="53"/>
  <c r="Z15" i="53" s="1"/>
  <c r="P15" i="53"/>
  <c r="V14" i="53"/>
  <c r="W14" i="53" s="1"/>
  <c r="S14" i="53"/>
  <c r="P14" i="53"/>
  <c r="V13" i="53"/>
  <c r="S13" i="53"/>
  <c r="P13" i="53"/>
  <c r="V12" i="53"/>
  <c r="W12" i="53" s="1"/>
  <c r="S12" i="53"/>
  <c r="P12" i="53"/>
  <c r="V11" i="53"/>
  <c r="W11" i="53" s="1"/>
  <c r="S11" i="53"/>
  <c r="R11" i="53" s="1"/>
  <c r="P11" i="53"/>
  <c r="V10" i="53"/>
  <c r="W10" i="53"/>
  <c r="S10" i="53"/>
  <c r="R10" i="53" s="1"/>
  <c r="P10" i="53"/>
  <c r="V9" i="53"/>
  <c r="S9" i="53"/>
  <c r="P9" i="53"/>
  <c r="V8" i="53"/>
  <c r="S8" i="53"/>
  <c r="R8" i="53" s="1"/>
  <c r="T8" i="53" s="1"/>
  <c r="P8" i="53"/>
  <c r="V7" i="53"/>
  <c r="S7" i="53"/>
  <c r="P7" i="53"/>
  <c r="V6" i="53"/>
  <c r="W6" i="53" s="1"/>
  <c r="S6" i="53"/>
  <c r="Z6" i="53" s="1"/>
  <c r="P6" i="53"/>
  <c r="V5" i="53"/>
  <c r="S5" i="53"/>
  <c r="P5" i="53"/>
  <c r="V4" i="53"/>
  <c r="W4" i="53" s="1"/>
  <c r="S4" i="53"/>
  <c r="P4" i="53"/>
  <c r="V3" i="53"/>
  <c r="W3" i="53" s="1"/>
  <c r="S3" i="53"/>
  <c r="R3" i="53" s="1"/>
  <c r="P3" i="53"/>
  <c r="M38" i="54"/>
  <c r="L38" i="54"/>
  <c r="M37" i="54"/>
  <c r="M45" i="54" s="1"/>
  <c r="L37" i="54"/>
  <c r="O36" i="54"/>
  <c r="O37" i="54" s="1"/>
  <c r="M36" i="54"/>
  <c r="L36" i="54"/>
  <c r="E36" i="54"/>
  <c r="V33" i="54"/>
  <c r="S33" i="54"/>
  <c r="P33" i="54"/>
  <c r="V32" i="54"/>
  <c r="W32" i="54" s="1"/>
  <c r="S32" i="54"/>
  <c r="R32" i="54" s="1"/>
  <c r="P32" i="54"/>
  <c r="V31" i="54"/>
  <c r="W31" i="54" s="1"/>
  <c r="S31" i="54"/>
  <c r="P31" i="54"/>
  <c r="V30" i="54"/>
  <c r="W30" i="54"/>
  <c r="S30" i="54"/>
  <c r="R30" i="54" s="1"/>
  <c r="P30" i="54"/>
  <c r="V29" i="54"/>
  <c r="S29" i="54"/>
  <c r="Z29" i="54" s="1"/>
  <c r="P29" i="54"/>
  <c r="V28" i="54"/>
  <c r="W28" i="54" s="1"/>
  <c r="S28" i="54"/>
  <c r="Z28" i="54" s="1"/>
  <c r="P28" i="54"/>
  <c r="V27" i="54"/>
  <c r="S27" i="54"/>
  <c r="P27" i="54"/>
  <c r="V26" i="54"/>
  <c r="W26" i="54" s="1"/>
  <c r="S26" i="54"/>
  <c r="P26" i="54"/>
  <c r="V25" i="54"/>
  <c r="S25" i="54"/>
  <c r="P25" i="54"/>
  <c r="V24" i="54"/>
  <c r="W24" i="54" s="1"/>
  <c r="S24" i="54"/>
  <c r="P24" i="54"/>
  <c r="V23" i="54"/>
  <c r="W23" i="54" s="1"/>
  <c r="S23" i="54"/>
  <c r="Z23" i="54" s="1"/>
  <c r="P23" i="54"/>
  <c r="V22" i="54"/>
  <c r="W22" i="54"/>
  <c r="S22" i="54"/>
  <c r="P22" i="54"/>
  <c r="V21" i="54"/>
  <c r="S21" i="54"/>
  <c r="R21" i="54" s="1"/>
  <c r="P21" i="54"/>
  <c r="V20" i="54"/>
  <c r="W20" i="54" s="1"/>
  <c r="S20" i="54"/>
  <c r="P20" i="54"/>
  <c r="V19" i="54"/>
  <c r="W19" i="54" s="1"/>
  <c r="S19" i="54"/>
  <c r="P19" i="54"/>
  <c r="V18" i="54"/>
  <c r="W18" i="54" s="1"/>
  <c r="S18" i="54"/>
  <c r="P18" i="54"/>
  <c r="V17" i="54"/>
  <c r="S17" i="54"/>
  <c r="P17" i="54"/>
  <c r="V16" i="54"/>
  <c r="W16" i="54" s="1"/>
  <c r="S16" i="54"/>
  <c r="P16" i="54"/>
  <c r="V15" i="54"/>
  <c r="W15" i="54" s="1"/>
  <c r="S15" i="54"/>
  <c r="P15" i="54"/>
  <c r="V14" i="54"/>
  <c r="W14" i="54"/>
  <c r="S14" i="54"/>
  <c r="R14" i="54" s="1"/>
  <c r="T14" i="54" s="1"/>
  <c r="AA14" i="54" s="1"/>
  <c r="P14" i="54"/>
  <c r="V13" i="54"/>
  <c r="S13" i="54"/>
  <c r="P13" i="54"/>
  <c r="V12" i="54"/>
  <c r="W12" i="54" s="1"/>
  <c r="S12" i="54"/>
  <c r="P12" i="54"/>
  <c r="V11" i="54"/>
  <c r="S11" i="54"/>
  <c r="P11" i="54"/>
  <c r="V10" i="54"/>
  <c r="S10" i="54"/>
  <c r="R10" i="54" s="1"/>
  <c r="T10" i="54" s="1"/>
  <c r="P10" i="54"/>
  <c r="V9" i="54"/>
  <c r="W9" i="54" s="1"/>
  <c r="S9" i="54"/>
  <c r="P9" i="54"/>
  <c r="V8" i="54"/>
  <c r="W8" i="54" s="1"/>
  <c r="S8" i="54"/>
  <c r="P8" i="54"/>
  <c r="V7" i="54"/>
  <c r="W7" i="54" s="1"/>
  <c r="S7" i="54"/>
  <c r="P7" i="54"/>
  <c r="V6" i="54"/>
  <c r="W6" i="54" s="1"/>
  <c r="S6" i="54"/>
  <c r="R6" i="54" s="1"/>
  <c r="P6" i="54"/>
  <c r="V5" i="54"/>
  <c r="S5" i="54"/>
  <c r="P5" i="54"/>
  <c r="V4" i="54"/>
  <c r="W4" i="54" s="1"/>
  <c r="S4" i="54"/>
  <c r="Z4" i="54" s="1"/>
  <c r="P4" i="54"/>
  <c r="V3" i="54"/>
  <c r="S3" i="54"/>
  <c r="P3" i="54"/>
  <c r="L44" i="55"/>
  <c r="M38" i="55"/>
  <c r="L38" i="55"/>
  <c r="M37" i="55"/>
  <c r="M45" i="55" s="1"/>
  <c r="L37" i="55"/>
  <c r="L45" i="55"/>
  <c r="O36" i="55"/>
  <c r="O37" i="55" s="1"/>
  <c r="M36" i="55"/>
  <c r="L36" i="55"/>
  <c r="E36" i="55"/>
  <c r="V33" i="55"/>
  <c r="W33" i="55" s="1"/>
  <c r="S33" i="55"/>
  <c r="P33" i="55"/>
  <c r="V32" i="55"/>
  <c r="W32" i="55" s="1"/>
  <c r="S32" i="55"/>
  <c r="R32" i="55" s="1"/>
  <c r="P32" i="55"/>
  <c r="V31" i="55"/>
  <c r="W31" i="55" s="1"/>
  <c r="S31" i="55"/>
  <c r="R31" i="55" s="1"/>
  <c r="P31" i="55"/>
  <c r="V30" i="55"/>
  <c r="W30" i="55"/>
  <c r="S30" i="55"/>
  <c r="P30" i="55"/>
  <c r="V29" i="55"/>
  <c r="S29" i="55"/>
  <c r="Z29" i="55" s="1"/>
  <c r="P29" i="55"/>
  <c r="V28" i="55"/>
  <c r="W28" i="55" s="1"/>
  <c r="S28" i="55"/>
  <c r="P28" i="55"/>
  <c r="V27" i="55"/>
  <c r="S27" i="55"/>
  <c r="P27" i="55"/>
  <c r="V26" i="55"/>
  <c r="W26" i="55" s="1"/>
  <c r="S26" i="55"/>
  <c r="P26" i="55"/>
  <c r="V25" i="55"/>
  <c r="S25" i="55"/>
  <c r="P25" i="55"/>
  <c r="V24" i="55"/>
  <c r="W24" i="55" s="1"/>
  <c r="S24" i="55"/>
  <c r="R24" i="55" s="1"/>
  <c r="T24" i="55" s="1"/>
  <c r="P24" i="55"/>
  <c r="V23" i="55"/>
  <c r="S23" i="55"/>
  <c r="R23" i="55" s="1"/>
  <c r="T23" i="55" s="1"/>
  <c r="P23" i="55"/>
  <c r="V22" i="55"/>
  <c r="W22" i="55" s="1"/>
  <c r="S22" i="55"/>
  <c r="R22" i="55" s="1"/>
  <c r="P22" i="55"/>
  <c r="V21" i="55"/>
  <c r="W21" i="55" s="1"/>
  <c r="S21" i="55"/>
  <c r="P21" i="55"/>
  <c r="V20" i="55"/>
  <c r="W20" i="55"/>
  <c r="S20" i="55"/>
  <c r="P20" i="55"/>
  <c r="V19" i="55"/>
  <c r="S19" i="55"/>
  <c r="Z19" i="55" s="1"/>
  <c r="P19" i="55"/>
  <c r="V18" i="55"/>
  <c r="W18" i="55"/>
  <c r="S18" i="55"/>
  <c r="Z18" i="55" s="1"/>
  <c r="P18" i="55"/>
  <c r="V17" i="55"/>
  <c r="W17" i="55" s="1"/>
  <c r="S17" i="55"/>
  <c r="P17" i="55"/>
  <c r="V16" i="55"/>
  <c r="W16" i="55" s="1"/>
  <c r="S16" i="55"/>
  <c r="R16" i="55" s="1"/>
  <c r="T16" i="55" s="1"/>
  <c r="P16" i="55"/>
  <c r="V15" i="55"/>
  <c r="S15" i="55"/>
  <c r="P15" i="55"/>
  <c r="V14" i="55"/>
  <c r="W14" i="55" s="1"/>
  <c r="S14" i="55"/>
  <c r="R14" i="55" s="1"/>
  <c r="P14" i="55"/>
  <c r="V13" i="55"/>
  <c r="S13" i="55"/>
  <c r="P13" i="55"/>
  <c r="V12" i="55"/>
  <c r="W12" i="55" s="1"/>
  <c r="S12" i="55"/>
  <c r="P12" i="55"/>
  <c r="V11" i="55"/>
  <c r="W11" i="55" s="1"/>
  <c r="S11" i="55"/>
  <c r="P11" i="55"/>
  <c r="V10" i="55"/>
  <c r="W10" i="55" s="1"/>
  <c r="S10" i="55"/>
  <c r="R10" i="55" s="1"/>
  <c r="P10" i="55"/>
  <c r="V9" i="55"/>
  <c r="S9" i="55"/>
  <c r="P9" i="55"/>
  <c r="V8" i="55"/>
  <c r="W8" i="55"/>
  <c r="S8" i="55"/>
  <c r="P8" i="55"/>
  <c r="V7" i="55"/>
  <c r="S7" i="55"/>
  <c r="Z7" i="55" s="1"/>
  <c r="P7" i="55"/>
  <c r="V6" i="55"/>
  <c r="W6" i="55" s="1"/>
  <c r="S6" i="55"/>
  <c r="P6" i="55"/>
  <c r="V5" i="55"/>
  <c r="W5" i="55" s="1"/>
  <c r="S5" i="55"/>
  <c r="P5" i="55"/>
  <c r="V4" i="55"/>
  <c r="W4" i="55" s="1"/>
  <c r="S4" i="55"/>
  <c r="P4" i="55"/>
  <c r="V3" i="55"/>
  <c r="S3" i="55"/>
  <c r="P3" i="55"/>
  <c r="L44" i="56"/>
  <c r="M38" i="56"/>
  <c r="L38" i="56"/>
  <c r="M37" i="56"/>
  <c r="M45" i="56" s="1"/>
  <c r="L37" i="56"/>
  <c r="L45" i="56" s="1"/>
  <c r="O36" i="56"/>
  <c r="O37" i="56"/>
  <c r="M36" i="56"/>
  <c r="L36" i="56"/>
  <c r="E36" i="56"/>
  <c r="V33" i="56"/>
  <c r="S33" i="56"/>
  <c r="R33" i="56" s="1"/>
  <c r="T33" i="56" s="1"/>
  <c r="AA33" i="56" s="1"/>
  <c r="P33" i="56"/>
  <c r="V32" i="56"/>
  <c r="W32" i="56" s="1"/>
  <c r="S32" i="56"/>
  <c r="R32" i="56" s="1"/>
  <c r="Y32" i="56" s="1"/>
  <c r="P32" i="56"/>
  <c r="V31" i="56"/>
  <c r="S31" i="56"/>
  <c r="Z31" i="56" s="1"/>
  <c r="P31" i="56"/>
  <c r="W30" i="56"/>
  <c r="V30" i="56"/>
  <c r="S30" i="56"/>
  <c r="Z30" i="56" s="1"/>
  <c r="P30" i="56"/>
  <c r="V29" i="56"/>
  <c r="W29" i="56" s="1"/>
  <c r="S29" i="56"/>
  <c r="P29" i="56"/>
  <c r="V28" i="56"/>
  <c r="W28" i="56" s="1"/>
  <c r="S28" i="56"/>
  <c r="R28" i="56" s="1"/>
  <c r="P28" i="56"/>
  <c r="V27" i="56"/>
  <c r="S27" i="56"/>
  <c r="P27" i="56"/>
  <c r="V26" i="56"/>
  <c r="W26" i="56"/>
  <c r="S26" i="56"/>
  <c r="P26" i="56"/>
  <c r="V25" i="56"/>
  <c r="W25" i="56" s="1"/>
  <c r="S25" i="56"/>
  <c r="P25" i="56"/>
  <c r="V24" i="56"/>
  <c r="W24" i="56"/>
  <c r="S24" i="56"/>
  <c r="R24" i="56" s="1"/>
  <c r="P24" i="56"/>
  <c r="V23" i="56"/>
  <c r="S23" i="56"/>
  <c r="Z23" i="56" s="1"/>
  <c r="P23" i="56"/>
  <c r="V22" i="56"/>
  <c r="W22" i="56" s="1"/>
  <c r="S22" i="56"/>
  <c r="P22" i="56"/>
  <c r="V21" i="56"/>
  <c r="S21" i="56"/>
  <c r="P21" i="56"/>
  <c r="V20" i="56"/>
  <c r="W20" i="56"/>
  <c r="S20" i="56"/>
  <c r="P20" i="56"/>
  <c r="V19" i="56"/>
  <c r="W19" i="56" s="1"/>
  <c r="S19" i="56"/>
  <c r="P19" i="56"/>
  <c r="V18" i="56"/>
  <c r="W18" i="56"/>
  <c r="S18" i="56"/>
  <c r="Z18" i="56" s="1"/>
  <c r="P18" i="56"/>
  <c r="V17" i="56"/>
  <c r="S17" i="56"/>
  <c r="Z17" i="56" s="1"/>
  <c r="P17" i="56"/>
  <c r="V16" i="56"/>
  <c r="W16" i="56" s="1"/>
  <c r="S16" i="56"/>
  <c r="Z16" i="56" s="1"/>
  <c r="P16" i="56"/>
  <c r="V15" i="56"/>
  <c r="S15" i="56"/>
  <c r="P15" i="56"/>
  <c r="V14" i="56"/>
  <c r="W14" i="56" s="1"/>
  <c r="S14" i="56"/>
  <c r="P14" i="56"/>
  <c r="V13" i="56"/>
  <c r="S13" i="56"/>
  <c r="P13" i="56"/>
  <c r="V12" i="56"/>
  <c r="W12" i="56"/>
  <c r="S12" i="56"/>
  <c r="P12" i="56"/>
  <c r="V11" i="56"/>
  <c r="S11" i="56"/>
  <c r="Z11" i="56" s="1"/>
  <c r="P11" i="56"/>
  <c r="W10" i="56"/>
  <c r="V10" i="56"/>
  <c r="S10" i="56"/>
  <c r="P10" i="56"/>
  <c r="V9" i="56"/>
  <c r="W9" i="56" s="1"/>
  <c r="S9" i="56"/>
  <c r="R9" i="56" s="1"/>
  <c r="T9" i="56" s="1"/>
  <c r="AA9" i="56" s="1"/>
  <c r="P9" i="56"/>
  <c r="V8" i="56"/>
  <c r="W8" i="56" s="1"/>
  <c r="S8" i="56"/>
  <c r="P8" i="56"/>
  <c r="V7" i="56"/>
  <c r="S7" i="56"/>
  <c r="Z7" i="56" s="1"/>
  <c r="P7" i="56"/>
  <c r="V6" i="56"/>
  <c r="W6" i="56" s="1"/>
  <c r="S6" i="56"/>
  <c r="P6" i="56"/>
  <c r="V5" i="56"/>
  <c r="W5" i="56" s="1"/>
  <c r="S5" i="56"/>
  <c r="R5" i="56" s="1"/>
  <c r="P5" i="56"/>
  <c r="V4" i="56"/>
  <c r="W4" i="56" s="1"/>
  <c r="S4" i="56"/>
  <c r="P4" i="56"/>
  <c r="V3" i="56"/>
  <c r="W3" i="56" s="1"/>
  <c r="S3" i="56"/>
  <c r="P3" i="56"/>
  <c r="M38" i="57"/>
  <c r="L38" i="57"/>
  <c r="M37" i="57"/>
  <c r="M45" i="57"/>
  <c r="L37" i="57"/>
  <c r="L44" i="57" s="1"/>
  <c r="O36" i="57"/>
  <c r="O37" i="57"/>
  <c r="M36" i="57"/>
  <c r="L36" i="57"/>
  <c r="E36" i="57"/>
  <c r="V33" i="57"/>
  <c r="W33" i="57" s="1"/>
  <c r="S33" i="57"/>
  <c r="Z33" i="57" s="1"/>
  <c r="P33" i="57"/>
  <c r="V32" i="57"/>
  <c r="W32" i="57" s="1"/>
  <c r="S32" i="57"/>
  <c r="Z32" i="57" s="1"/>
  <c r="P32" i="57"/>
  <c r="V31" i="57"/>
  <c r="S31" i="57"/>
  <c r="P31" i="57"/>
  <c r="V30" i="57"/>
  <c r="W30" i="57" s="1"/>
  <c r="S30" i="57"/>
  <c r="P30" i="57"/>
  <c r="V29" i="57"/>
  <c r="S29" i="57"/>
  <c r="P29" i="57"/>
  <c r="V28" i="57"/>
  <c r="W28" i="57" s="1"/>
  <c r="S28" i="57"/>
  <c r="P28" i="57"/>
  <c r="V27" i="57"/>
  <c r="W27" i="57" s="1"/>
  <c r="S27" i="57"/>
  <c r="R27" i="57" s="1"/>
  <c r="Y27" i="57" s="1"/>
  <c r="P27" i="57"/>
  <c r="V26" i="57"/>
  <c r="W26" i="57" s="1"/>
  <c r="S26" i="57"/>
  <c r="Z26" i="57" s="1"/>
  <c r="P26" i="57"/>
  <c r="V25" i="57"/>
  <c r="S25" i="57"/>
  <c r="P25" i="57"/>
  <c r="V24" i="57"/>
  <c r="W24" i="57"/>
  <c r="S24" i="57"/>
  <c r="P24" i="57"/>
  <c r="V23" i="57"/>
  <c r="S23" i="57"/>
  <c r="P23" i="57"/>
  <c r="V22" i="57"/>
  <c r="W22" i="57" s="1"/>
  <c r="S22" i="57"/>
  <c r="P22" i="57"/>
  <c r="V21" i="57"/>
  <c r="S21" i="57"/>
  <c r="P21" i="57"/>
  <c r="V20" i="57"/>
  <c r="W20" i="57" s="1"/>
  <c r="S20" i="57"/>
  <c r="P20" i="57"/>
  <c r="V19" i="57"/>
  <c r="S19" i="57"/>
  <c r="P19" i="57"/>
  <c r="W18" i="57"/>
  <c r="V18" i="57"/>
  <c r="S18" i="57"/>
  <c r="P18" i="57"/>
  <c r="V17" i="57"/>
  <c r="S17" i="57"/>
  <c r="P17" i="57"/>
  <c r="V16" i="57"/>
  <c r="W16" i="57" s="1"/>
  <c r="S16" i="57"/>
  <c r="P16" i="57"/>
  <c r="V15" i="57"/>
  <c r="S15" i="57"/>
  <c r="Z15" i="57" s="1"/>
  <c r="P15" i="57"/>
  <c r="V14" i="57"/>
  <c r="W14" i="57" s="1"/>
  <c r="S14" i="57"/>
  <c r="P14" i="57"/>
  <c r="V13" i="57"/>
  <c r="W13" i="57" s="1"/>
  <c r="S13" i="57"/>
  <c r="R13" i="57" s="1"/>
  <c r="P13" i="57"/>
  <c r="V12" i="57"/>
  <c r="S12" i="57"/>
  <c r="R12" i="57" s="1"/>
  <c r="T12" i="57" s="1"/>
  <c r="P12" i="57"/>
  <c r="V11" i="57"/>
  <c r="W11" i="57" s="1"/>
  <c r="S11" i="57"/>
  <c r="Z11" i="57" s="1"/>
  <c r="P11" i="57"/>
  <c r="V10" i="57"/>
  <c r="W10" i="57"/>
  <c r="S10" i="57"/>
  <c r="P10" i="57"/>
  <c r="V9" i="57"/>
  <c r="S9" i="57"/>
  <c r="P9" i="57"/>
  <c r="V8" i="57"/>
  <c r="W8" i="57" s="1"/>
  <c r="S8" i="57"/>
  <c r="P8" i="57"/>
  <c r="V7" i="57"/>
  <c r="S7" i="57"/>
  <c r="P7" i="57"/>
  <c r="V6" i="57"/>
  <c r="S6" i="57"/>
  <c r="P6" i="57"/>
  <c r="V5" i="57"/>
  <c r="W5" i="57" s="1"/>
  <c r="S5" i="57"/>
  <c r="P5" i="57"/>
  <c r="V4" i="57"/>
  <c r="W4" i="57"/>
  <c r="S4" i="57"/>
  <c r="P4" i="57"/>
  <c r="V3" i="57"/>
  <c r="S3" i="57"/>
  <c r="P3" i="57"/>
  <c r="M38" i="58"/>
  <c r="L38" i="58"/>
  <c r="M37" i="58"/>
  <c r="M45" i="58"/>
  <c r="L37" i="58"/>
  <c r="L44" i="58" s="1"/>
  <c r="O36" i="58"/>
  <c r="O37" i="58"/>
  <c r="M36" i="58"/>
  <c r="L36" i="58"/>
  <c r="E36" i="58"/>
  <c r="V33" i="58"/>
  <c r="S33" i="58"/>
  <c r="P33" i="58"/>
  <c r="V32" i="58"/>
  <c r="W32" i="58" s="1"/>
  <c r="S32" i="58"/>
  <c r="P32" i="58"/>
  <c r="V31" i="58"/>
  <c r="S31" i="58"/>
  <c r="Z31" i="58" s="1"/>
  <c r="P31" i="58"/>
  <c r="V30" i="58"/>
  <c r="W30" i="58" s="1"/>
  <c r="S30" i="58"/>
  <c r="P30" i="58"/>
  <c r="V29" i="58"/>
  <c r="Z29" i="58" s="1"/>
  <c r="S29" i="58"/>
  <c r="P29" i="58"/>
  <c r="V28" i="58"/>
  <c r="W28" i="58" s="1"/>
  <c r="S28" i="58"/>
  <c r="P28" i="58"/>
  <c r="V27" i="58"/>
  <c r="S27" i="58"/>
  <c r="R27" i="58" s="1"/>
  <c r="P27" i="58"/>
  <c r="V26" i="58"/>
  <c r="S26" i="58"/>
  <c r="P26" i="58"/>
  <c r="V25" i="58"/>
  <c r="S25" i="58"/>
  <c r="P25" i="58"/>
  <c r="V24" i="58"/>
  <c r="W24" i="58"/>
  <c r="S24" i="58"/>
  <c r="Z24" i="58" s="1"/>
  <c r="P24" i="58"/>
  <c r="V23" i="58"/>
  <c r="S23" i="58"/>
  <c r="Z23" i="58" s="1"/>
  <c r="P23" i="58"/>
  <c r="V22" i="58"/>
  <c r="W22" i="58" s="1"/>
  <c r="S22" i="58"/>
  <c r="P22" i="58"/>
  <c r="V21" i="58"/>
  <c r="S21" i="58"/>
  <c r="P21" i="58"/>
  <c r="V20" i="58"/>
  <c r="W20" i="58" s="1"/>
  <c r="S20" i="58"/>
  <c r="P20" i="58"/>
  <c r="V19" i="58"/>
  <c r="S19" i="58"/>
  <c r="P19" i="58"/>
  <c r="V18" i="58"/>
  <c r="W18" i="58"/>
  <c r="S18" i="58"/>
  <c r="Z18" i="58" s="1"/>
  <c r="P18" i="58"/>
  <c r="V17" i="58"/>
  <c r="S17" i="58"/>
  <c r="P17" i="58"/>
  <c r="V16" i="58"/>
  <c r="W16" i="58"/>
  <c r="S16" i="58"/>
  <c r="Z16" i="58" s="1"/>
  <c r="P16" i="58"/>
  <c r="V15" i="58"/>
  <c r="S15" i="58"/>
  <c r="Z15" i="58" s="1"/>
  <c r="P15" i="58"/>
  <c r="V14" i="58"/>
  <c r="W14" i="58" s="1"/>
  <c r="S14" i="58"/>
  <c r="P14" i="58"/>
  <c r="V13" i="58"/>
  <c r="S13" i="58"/>
  <c r="R13" i="58" s="1"/>
  <c r="P13" i="58"/>
  <c r="V12" i="58"/>
  <c r="W12" i="58"/>
  <c r="S12" i="58"/>
  <c r="P12" i="58"/>
  <c r="V11" i="58"/>
  <c r="W11" i="58" s="1"/>
  <c r="S11" i="58"/>
  <c r="Z11" i="58" s="1"/>
  <c r="P11" i="58"/>
  <c r="V10" i="58"/>
  <c r="S10" i="58"/>
  <c r="R10" i="58" s="1"/>
  <c r="T10" i="58" s="1"/>
  <c r="P10" i="58"/>
  <c r="V9" i="58"/>
  <c r="S9" i="58"/>
  <c r="P9" i="58"/>
  <c r="V8" i="58"/>
  <c r="W8" i="58" s="1"/>
  <c r="S8" i="58"/>
  <c r="P8" i="58"/>
  <c r="V7" i="58"/>
  <c r="S7" i="58"/>
  <c r="R7" i="58" s="1"/>
  <c r="P7" i="58"/>
  <c r="V6" i="58"/>
  <c r="W6" i="58" s="1"/>
  <c r="S6" i="58"/>
  <c r="P6" i="58"/>
  <c r="V5" i="58"/>
  <c r="W5" i="58" s="1"/>
  <c r="S5" i="58"/>
  <c r="P5" i="58"/>
  <c r="V4" i="58"/>
  <c r="W4" i="58" s="1"/>
  <c r="S4" i="58"/>
  <c r="R4" i="58" s="1"/>
  <c r="Y4" i="58" s="1"/>
  <c r="P4" i="58"/>
  <c r="V3" i="58"/>
  <c r="W3" i="58" s="1"/>
  <c r="S3" i="58"/>
  <c r="P3" i="58"/>
  <c r="M38" i="59"/>
  <c r="L38" i="59"/>
  <c r="M37" i="59"/>
  <c r="L37" i="59"/>
  <c r="L45" i="59"/>
  <c r="O36" i="59"/>
  <c r="O37" i="59" s="1"/>
  <c r="M36" i="59"/>
  <c r="L36" i="59"/>
  <c r="E36" i="59"/>
  <c r="V33" i="59"/>
  <c r="W33" i="59" s="1"/>
  <c r="S33" i="59"/>
  <c r="P33" i="59"/>
  <c r="V32" i="59"/>
  <c r="W32" i="59" s="1"/>
  <c r="S32" i="59"/>
  <c r="R32" i="59" s="1"/>
  <c r="T32" i="59" s="1"/>
  <c r="P32" i="59"/>
  <c r="V31" i="59"/>
  <c r="W31" i="59" s="1"/>
  <c r="S31" i="59"/>
  <c r="P31" i="59"/>
  <c r="V30" i="59"/>
  <c r="W30" i="59" s="1"/>
  <c r="S30" i="59"/>
  <c r="P30" i="59"/>
  <c r="V29" i="59"/>
  <c r="W29" i="59" s="1"/>
  <c r="S29" i="59"/>
  <c r="P29" i="59"/>
  <c r="V28" i="59"/>
  <c r="W28" i="59" s="1"/>
  <c r="S28" i="59"/>
  <c r="P28" i="59"/>
  <c r="V27" i="59"/>
  <c r="W27" i="59" s="1"/>
  <c r="S27" i="59"/>
  <c r="Z27" i="59" s="1"/>
  <c r="P27" i="59"/>
  <c r="V26" i="59"/>
  <c r="W26" i="59" s="1"/>
  <c r="S26" i="59"/>
  <c r="P26" i="59"/>
  <c r="V25" i="59"/>
  <c r="W25" i="59" s="1"/>
  <c r="S25" i="59"/>
  <c r="P25" i="59"/>
  <c r="V24" i="59"/>
  <c r="W24" i="59" s="1"/>
  <c r="S24" i="59"/>
  <c r="R24" i="59" s="1"/>
  <c r="P24" i="59"/>
  <c r="V23" i="59"/>
  <c r="W23" i="59" s="1"/>
  <c r="S23" i="59"/>
  <c r="R23" i="59" s="1"/>
  <c r="Y23" i="59" s="1"/>
  <c r="P23" i="59"/>
  <c r="V22" i="59"/>
  <c r="W22" i="59" s="1"/>
  <c r="S22" i="59"/>
  <c r="R22" i="59" s="1"/>
  <c r="P22" i="59"/>
  <c r="V21" i="59"/>
  <c r="W21" i="59" s="1"/>
  <c r="S21" i="59"/>
  <c r="P21" i="59"/>
  <c r="V20" i="59"/>
  <c r="W20" i="59" s="1"/>
  <c r="S20" i="59"/>
  <c r="P20" i="59"/>
  <c r="V19" i="59"/>
  <c r="W19" i="59" s="1"/>
  <c r="S19" i="59"/>
  <c r="P19" i="59"/>
  <c r="V18" i="59"/>
  <c r="W18" i="59" s="1"/>
  <c r="S18" i="59"/>
  <c r="R18" i="59" s="1"/>
  <c r="P18" i="59"/>
  <c r="V17" i="59"/>
  <c r="W17" i="59" s="1"/>
  <c r="S17" i="59"/>
  <c r="P17" i="59"/>
  <c r="V16" i="59"/>
  <c r="W16" i="59" s="1"/>
  <c r="S16" i="59"/>
  <c r="P16" i="59"/>
  <c r="V15" i="59"/>
  <c r="W15" i="59" s="1"/>
  <c r="S15" i="59"/>
  <c r="R15" i="59" s="1"/>
  <c r="P15" i="59"/>
  <c r="V14" i="59"/>
  <c r="W14" i="59" s="1"/>
  <c r="S14" i="59"/>
  <c r="P14" i="59"/>
  <c r="V13" i="59"/>
  <c r="W13" i="59" s="1"/>
  <c r="S13" i="59"/>
  <c r="P13" i="59"/>
  <c r="V12" i="59"/>
  <c r="W12" i="59" s="1"/>
  <c r="S12" i="59"/>
  <c r="P12" i="59"/>
  <c r="V11" i="59"/>
  <c r="W11" i="59" s="1"/>
  <c r="S11" i="59"/>
  <c r="P11" i="59"/>
  <c r="V10" i="59"/>
  <c r="W10" i="59" s="1"/>
  <c r="S10" i="59"/>
  <c r="Z10" i="59" s="1"/>
  <c r="P10" i="59"/>
  <c r="V9" i="59"/>
  <c r="W9" i="59" s="1"/>
  <c r="S9" i="59"/>
  <c r="P9" i="59"/>
  <c r="V8" i="59"/>
  <c r="W8" i="59" s="1"/>
  <c r="S8" i="59"/>
  <c r="R8" i="59" s="1"/>
  <c r="P8" i="59"/>
  <c r="V7" i="59"/>
  <c r="W7" i="59" s="1"/>
  <c r="S7" i="59"/>
  <c r="R7" i="59" s="1"/>
  <c r="T7" i="59" s="1"/>
  <c r="P7" i="59"/>
  <c r="V6" i="59"/>
  <c r="W6" i="59" s="1"/>
  <c r="S6" i="59"/>
  <c r="Z6" i="59" s="1"/>
  <c r="P6" i="59"/>
  <c r="V5" i="59"/>
  <c r="W5" i="59" s="1"/>
  <c r="S5" i="59"/>
  <c r="P5" i="59"/>
  <c r="V4" i="59"/>
  <c r="W4" i="59" s="1"/>
  <c r="S4" i="59"/>
  <c r="R4" i="59" s="1"/>
  <c r="P4" i="59"/>
  <c r="V3" i="59"/>
  <c r="S3" i="59"/>
  <c r="P3" i="59"/>
  <c r="P6" i="60"/>
  <c r="S4" i="60"/>
  <c r="S5" i="60"/>
  <c r="S6" i="60"/>
  <c r="S7" i="60"/>
  <c r="S8" i="60"/>
  <c r="R8" i="60" s="1"/>
  <c r="S9" i="60"/>
  <c r="S10" i="60"/>
  <c r="S11" i="60"/>
  <c r="R11" i="60" s="1"/>
  <c r="T11" i="60" s="1"/>
  <c r="S12" i="60"/>
  <c r="S13" i="60"/>
  <c r="R13" i="60" s="1"/>
  <c r="S14" i="60"/>
  <c r="S15" i="60"/>
  <c r="R15" i="60" s="1"/>
  <c r="S16" i="60"/>
  <c r="S17" i="60"/>
  <c r="S18" i="60"/>
  <c r="S19" i="60"/>
  <c r="R19" i="60" s="1"/>
  <c r="T19" i="60" s="1"/>
  <c r="S20" i="60"/>
  <c r="S21" i="60"/>
  <c r="R21" i="60" s="1"/>
  <c r="T21" i="60" s="1"/>
  <c r="S22" i="60"/>
  <c r="S23" i="60"/>
  <c r="R23" i="60" s="1"/>
  <c r="T23" i="60" s="1"/>
  <c r="AA23" i="60" s="1"/>
  <c r="S24" i="60"/>
  <c r="S25" i="60"/>
  <c r="S26" i="60"/>
  <c r="R26" i="60" s="1"/>
  <c r="T26" i="60" s="1"/>
  <c r="S27" i="60"/>
  <c r="R27" i="60" s="1"/>
  <c r="T27" i="60" s="1"/>
  <c r="AA27" i="60" s="1"/>
  <c r="S28" i="60"/>
  <c r="S29" i="60"/>
  <c r="R29" i="60" s="1"/>
  <c r="S30" i="60"/>
  <c r="R30" i="60" s="1"/>
  <c r="S31" i="60"/>
  <c r="S32" i="60"/>
  <c r="S33" i="60"/>
  <c r="S3" i="60"/>
  <c r="R3" i="60" s="1"/>
  <c r="T3" i="60" s="1"/>
  <c r="M38" i="60"/>
  <c r="L38" i="60"/>
  <c r="M37" i="60"/>
  <c r="M45" i="60" s="1"/>
  <c r="L37" i="60"/>
  <c r="O36" i="60"/>
  <c r="O37" i="60"/>
  <c r="M36" i="60"/>
  <c r="L36" i="60"/>
  <c r="E36" i="60"/>
  <c r="V33" i="60"/>
  <c r="W33" i="60" s="1"/>
  <c r="P33" i="60"/>
  <c r="V32" i="60"/>
  <c r="W32" i="60"/>
  <c r="P32" i="60"/>
  <c r="V31" i="60"/>
  <c r="P31" i="60"/>
  <c r="V30" i="60"/>
  <c r="W30" i="60" s="1"/>
  <c r="P30" i="60"/>
  <c r="V29" i="60"/>
  <c r="P29" i="60"/>
  <c r="V28" i="60"/>
  <c r="W28" i="60"/>
  <c r="P28" i="60"/>
  <c r="V27" i="60"/>
  <c r="P27" i="60"/>
  <c r="V26" i="60"/>
  <c r="P26" i="60"/>
  <c r="V25" i="60"/>
  <c r="P25" i="60"/>
  <c r="V24" i="60"/>
  <c r="W24" i="60" s="1"/>
  <c r="P24" i="60"/>
  <c r="V23" i="60"/>
  <c r="W23" i="60" s="1"/>
  <c r="P23" i="60"/>
  <c r="W22" i="60"/>
  <c r="V22" i="60"/>
  <c r="P22" i="60"/>
  <c r="V21" i="60"/>
  <c r="P21" i="60"/>
  <c r="V20" i="60"/>
  <c r="W20" i="60"/>
  <c r="P20" i="60"/>
  <c r="V19" i="60"/>
  <c r="P19" i="60"/>
  <c r="V18" i="60"/>
  <c r="W18" i="60" s="1"/>
  <c r="P18" i="60"/>
  <c r="V17" i="60"/>
  <c r="P17" i="60"/>
  <c r="V16" i="60"/>
  <c r="W16" i="60"/>
  <c r="P16" i="60"/>
  <c r="V15" i="60"/>
  <c r="W15" i="60" s="1"/>
  <c r="P15" i="60"/>
  <c r="V14" i="60"/>
  <c r="W14" i="60" s="1"/>
  <c r="P14" i="60"/>
  <c r="V13" i="60"/>
  <c r="W13" i="60" s="1"/>
  <c r="P13" i="60"/>
  <c r="V12" i="60"/>
  <c r="W12" i="60" s="1"/>
  <c r="P12" i="60"/>
  <c r="V11" i="60"/>
  <c r="P11" i="60"/>
  <c r="V10" i="60"/>
  <c r="W10" i="60" s="1"/>
  <c r="P10" i="60"/>
  <c r="V9" i="60"/>
  <c r="P9" i="60"/>
  <c r="V8" i="60"/>
  <c r="W8" i="60" s="1"/>
  <c r="P8" i="60"/>
  <c r="V7" i="60"/>
  <c r="P7" i="60"/>
  <c r="V6" i="60"/>
  <c r="V5" i="60"/>
  <c r="P5" i="60"/>
  <c r="V4" i="60"/>
  <c r="W4" i="60" s="1"/>
  <c r="P4" i="60"/>
  <c r="V3" i="60"/>
  <c r="P3" i="60"/>
  <c r="AE50" i="22"/>
  <c r="AD50" i="22"/>
  <c r="AC50" i="22"/>
  <c r="AE44" i="22"/>
  <c r="AD44" i="22"/>
  <c r="AC44" i="22"/>
  <c r="AM50" i="22"/>
  <c r="AM44" i="22"/>
  <c r="H44" i="22"/>
  <c r="Z50" i="22"/>
  <c r="W50" i="22"/>
  <c r="H50" i="22"/>
  <c r="I50" i="22"/>
  <c r="J50" i="22"/>
  <c r="K50" i="22"/>
  <c r="L50" i="22"/>
  <c r="M50" i="22"/>
  <c r="N50" i="22"/>
  <c r="O50" i="22"/>
  <c r="P50" i="22"/>
  <c r="P60" i="22" s="1"/>
  <c r="Q50" i="22"/>
  <c r="R50" i="22"/>
  <c r="S50" i="22"/>
  <c r="T50" i="22"/>
  <c r="U50" i="22"/>
  <c r="V50" i="22"/>
  <c r="X50" i="22"/>
  <c r="Y50" i="22"/>
  <c r="AA50" i="22"/>
  <c r="AB50" i="22"/>
  <c r="AF50" i="22"/>
  <c r="X44" i="22"/>
  <c r="Y44" i="22"/>
  <c r="Z44" i="22"/>
  <c r="I44" i="22"/>
  <c r="J44" i="22"/>
  <c r="K44" i="22"/>
  <c r="L44" i="22"/>
  <c r="L57" i="22" s="1"/>
  <c r="M44" i="22"/>
  <c r="N44" i="22"/>
  <c r="O44" i="22"/>
  <c r="P44" i="22"/>
  <c r="Q44" i="22"/>
  <c r="R44" i="22"/>
  <c r="S44" i="22"/>
  <c r="T44" i="22"/>
  <c r="U44" i="22"/>
  <c r="U57" i="22"/>
  <c r="V44" i="22"/>
  <c r="W44" i="22"/>
  <c r="G50" i="22"/>
  <c r="F50" i="22"/>
  <c r="E50" i="22"/>
  <c r="D50" i="22"/>
  <c r="C50" i="22"/>
  <c r="B50" i="22"/>
  <c r="AF44" i="22"/>
  <c r="C44" i="22"/>
  <c r="D44" i="22"/>
  <c r="E44" i="22"/>
  <c r="F44" i="22"/>
  <c r="G44" i="22"/>
  <c r="AA44" i="22"/>
  <c r="AB44" i="22"/>
  <c r="B44" i="22"/>
  <c r="AO50" i="22"/>
  <c r="AQ50" i="22"/>
  <c r="AO44" i="22"/>
  <c r="AQ44" i="22" s="1"/>
  <c r="AM42" i="22"/>
  <c r="AO42" i="22"/>
  <c r="AQ42" i="22" s="1"/>
  <c r="AN41" i="22"/>
  <c r="AL19" i="22"/>
  <c r="AL35" i="22"/>
  <c r="AP14" i="22"/>
  <c r="AP18" i="22"/>
  <c r="AP19" i="22"/>
  <c r="AP22" i="22"/>
  <c r="AP26" i="22"/>
  <c r="AP27" i="22"/>
  <c r="AP31" i="22"/>
  <c r="AP34" i="22"/>
  <c r="AP38" i="22"/>
  <c r="AP39" i="22"/>
  <c r="AP11" i="22"/>
  <c r="AQ12" i="22"/>
  <c r="AQ13" i="22"/>
  <c r="AQ14" i="22"/>
  <c r="AQ15" i="22"/>
  <c r="AQ16" i="22"/>
  <c r="AQ17" i="22"/>
  <c r="AQ18" i="22"/>
  <c r="AQ19" i="22"/>
  <c r="AQ20" i="22"/>
  <c r="AQ21" i="22"/>
  <c r="AQ22" i="22"/>
  <c r="AQ23" i="22"/>
  <c r="AQ24" i="22"/>
  <c r="AQ25" i="22"/>
  <c r="AQ26" i="22"/>
  <c r="AQ27" i="22"/>
  <c r="AQ28" i="22"/>
  <c r="AQ29" i="22"/>
  <c r="AQ30" i="22"/>
  <c r="AQ31" i="22"/>
  <c r="AQ32" i="22"/>
  <c r="AQ33" i="22"/>
  <c r="AQ34" i="22"/>
  <c r="AQ35" i="22"/>
  <c r="AQ36" i="22"/>
  <c r="AQ37" i="22"/>
  <c r="AQ38" i="22"/>
  <c r="AQ39" i="22"/>
  <c r="AQ40" i="22"/>
  <c r="AQ41" i="22"/>
  <c r="AQ11" i="22"/>
  <c r="AN25" i="22"/>
  <c r="AN26" i="22"/>
  <c r="AN27" i="22"/>
  <c r="AN28" i="22"/>
  <c r="AN29" i="22"/>
  <c r="AN30" i="22"/>
  <c r="AN31" i="22"/>
  <c r="AN32" i="22"/>
  <c r="AN33" i="22"/>
  <c r="AN34" i="22"/>
  <c r="AN35" i="22"/>
  <c r="AN36" i="22"/>
  <c r="AN37" i="22"/>
  <c r="AN38" i="22"/>
  <c r="AN39" i="22"/>
  <c r="AN40" i="22"/>
  <c r="AN19" i="22"/>
  <c r="AN20" i="22"/>
  <c r="AN21" i="22"/>
  <c r="AN22" i="22"/>
  <c r="AN23" i="22"/>
  <c r="AN24" i="22"/>
  <c r="AN18" i="22"/>
  <c r="AN11" i="22"/>
  <c r="AN12" i="22"/>
  <c r="AN13" i="22"/>
  <c r="AN14" i="22"/>
  <c r="AN15" i="22"/>
  <c r="AN16" i="22"/>
  <c r="AN17" i="22"/>
  <c r="L60" i="22"/>
  <c r="U60" i="22"/>
  <c r="U63" i="22" s="1"/>
  <c r="X60" i="22"/>
  <c r="P57" i="22"/>
  <c r="P63" i="22" s="1"/>
  <c r="X57" i="22"/>
  <c r="X63" i="22" s="1"/>
  <c r="AN50" i="22"/>
  <c r="AP30" i="22"/>
  <c r="AL21" i="22"/>
  <c r="AL22" i="22"/>
  <c r="T5" i="29"/>
  <c r="T6" i="29"/>
  <c r="T7" i="29"/>
  <c r="T9" i="29"/>
  <c r="T10" i="29"/>
  <c r="T11" i="29"/>
  <c r="T13" i="29"/>
  <c r="T14" i="29"/>
  <c r="T15" i="29"/>
  <c r="T17" i="29"/>
  <c r="T18" i="29"/>
  <c r="T19" i="29"/>
  <c r="T21" i="29"/>
  <c r="T22" i="29"/>
  <c r="T23" i="29"/>
  <c r="T25" i="29"/>
  <c r="T26" i="29"/>
  <c r="T27" i="29"/>
  <c r="T28" i="29"/>
  <c r="T29" i="29"/>
  <c r="T30" i="29"/>
  <c r="T32" i="29"/>
  <c r="T33" i="29"/>
  <c r="T34" i="29"/>
  <c r="G44" i="29"/>
  <c r="R3" i="44"/>
  <c r="W3" i="44"/>
  <c r="W7" i="44"/>
  <c r="W9" i="44"/>
  <c r="R11" i="44"/>
  <c r="W13" i="44"/>
  <c r="W15" i="44"/>
  <c r="W19" i="44"/>
  <c r="W21" i="44"/>
  <c r="W23" i="44"/>
  <c r="R25" i="44"/>
  <c r="T25" i="44" s="1"/>
  <c r="W29" i="44"/>
  <c r="W33" i="44"/>
  <c r="Z3" i="45"/>
  <c r="R5" i="45"/>
  <c r="Y5" i="45" s="1"/>
  <c r="W7" i="45"/>
  <c r="W9" i="45"/>
  <c r="W13" i="45"/>
  <c r="W17" i="45"/>
  <c r="R19" i="45"/>
  <c r="Y19" i="45" s="1"/>
  <c r="W19" i="45"/>
  <c r="W21" i="45"/>
  <c r="W23" i="45"/>
  <c r="W25" i="45"/>
  <c r="R29" i="45"/>
  <c r="W29" i="45"/>
  <c r="W31" i="45"/>
  <c r="W33" i="45"/>
  <c r="W3" i="46"/>
  <c r="R7" i="46"/>
  <c r="W7" i="46"/>
  <c r="W11" i="46"/>
  <c r="W13" i="46"/>
  <c r="R15" i="46"/>
  <c r="W17" i="46"/>
  <c r="W21" i="46"/>
  <c r="W23" i="46"/>
  <c r="W25" i="46"/>
  <c r="W27" i="46"/>
  <c r="R29" i="46"/>
  <c r="W31" i="46"/>
  <c r="W33" i="46"/>
  <c r="M44" i="46"/>
  <c r="W7" i="47"/>
  <c r="W9" i="47"/>
  <c r="W13" i="47"/>
  <c r="W15" i="47"/>
  <c r="W17" i="47"/>
  <c r="W19" i="47"/>
  <c r="R21" i="47"/>
  <c r="W25" i="47"/>
  <c r="W27" i="47"/>
  <c r="R29" i="47"/>
  <c r="W33" i="47"/>
  <c r="M44" i="47"/>
  <c r="W3" i="48"/>
  <c r="W5" i="48"/>
  <c r="W7" i="48"/>
  <c r="R9" i="48"/>
  <c r="W9" i="48"/>
  <c r="W11" i="48"/>
  <c r="R15" i="48"/>
  <c r="T15" i="48" s="1"/>
  <c r="W15" i="48"/>
  <c r="W17" i="48"/>
  <c r="W23" i="48"/>
  <c r="W29" i="48"/>
  <c r="R31" i="48"/>
  <c r="T31" i="48" s="1"/>
  <c r="W31" i="48"/>
  <c r="W33" i="48"/>
  <c r="M44" i="48"/>
  <c r="W3" i="49"/>
  <c r="W7" i="49"/>
  <c r="W9" i="49"/>
  <c r="W11" i="49"/>
  <c r="W15" i="49"/>
  <c r="R21" i="49"/>
  <c r="T21" i="49" s="1"/>
  <c r="W21" i="49"/>
  <c r="W23" i="49"/>
  <c r="W27" i="49"/>
  <c r="W29" i="49"/>
  <c r="W31" i="49"/>
  <c r="M44" i="49"/>
  <c r="R3" i="50"/>
  <c r="W3" i="50"/>
  <c r="W5" i="50"/>
  <c r="W7" i="50"/>
  <c r="W11" i="50"/>
  <c r="W15" i="50"/>
  <c r="W19" i="50"/>
  <c r="R21" i="50"/>
  <c r="W21" i="50"/>
  <c r="W23" i="50"/>
  <c r="W25" i="50"/>
  <c r="W27" i="50"/>
  <c r="W31" i="50"/>
  <c r="W33" i="50"/>
  <c r="M44" i="50"/>
  <c r="W5" i="51"/>
  <c r="W9" i="51"/>
  <c r="W13" i="51"/>
  <c r="W17" i="51"/>
  <c r="W19" i="51"/>
  <c r="W21" i="51"/>
  <c r="W23" i="51"/>
  <c r="W29" i="51"/>
  <c r="W31" i="51"/>
  <c r="M44" i="51"/>
  <c r="R3" i="52"/>
  <c r="W3" i="52"/>
  <c r="Z3" i="52"/>
  <c r="R5" i="52"/>
  <c r="W7" i="52"/>
  <c r="W9" i="52"/>
  <c r="W11" i="52"/>
  <c r="R13" i="52"/>
  <c r="W15" i="52"/>
  <c r="W17" i="52"/>
  <c r="W21" i="52"/>
  <c r="R23" i="52"/>
  <c r="T23" i="52" s="1"/>
  <c r="W23" i="52"/>
  <c r="W27" i="52"/>
  <c r="W29" i="52"/>
  <c r="W31" i="52"/>
  <c r="M44" i="52"/>
  <c r="W5" i="53"/>
  <c r="W7" i="53"/>
  <c r="W9" i="53"/>
  <c r="W13" i="53"/>
  <c r="W15" i="53"/>
  <c r="R19" i="53"/>
  <c r="W21" i="53"/>
  <c r="W25" i="53"/>
  <c r="W29" i="53"/>
  <c r="R31" i="53"/>
  <c r="T31" i="53" s="1"/>
  <c r="W31" i="53"/>
  <c r="R5" i="54"/>
  <c r="W5" i="54"/>
  <c r="W11" i="54"/>
  <c r="W13" i="54"/>
  <c r="W17" i="54"/>
  <c r="W21" i="54"/>
  <c r="W25" i="54"/>
  <c r="W27" i="54"/>
  <c r="W29" i="54"/>
  <c r="W33" i="54"/>
  <c r="M44" i="54"/>
  <c r="W3" i="55"/>
  <c r="W7" i="55"/>
  <c r="W9" i="55"/>
  <c r="R11" i="55"/>
  <c r="Y11" i="55" s="1"/>
  <c r="W13" i="55"/>
  <c r="W15" i="55"/>
  <c r="R19" i="55"/>
  <c r="Y19" i="55" s="1"/>
  <c r="W19" i="55"/>
  <c r="W23" i="55"/>
  <c r="W25" i="55"/>
  <c r="W27" i="55"/>
  <c r="R29" i="55"/>
  <c r="Y29" i="55" s="1"/>
  <c r="W29" i="55"/>
  <c r="M44" i="55"/>
  <c r="R3" i="56"/>
  <c r="Y3" i="56" s="1"/>
  <c r="Z3" i="56"/>
  <c r="W7" i="56"/>
  <c r="W11" i="56"/>
  <c r="R13" i="56"/>
  <c r="T13" i="56" s="1"/>
  <c r="W13" i="56"/>
  <c r="W15" i="56"/>
  <c r="W17" i="56"/>
  <c r="W21" i="56"/>
  <c r="W23" i="56"/>
  <c r="W27" i="56"/>
  <c r="R29" i="56"/>
  <c r="W31" i="56"/>
  <c r="W33" i="56"/>
  <c r="M44" i="56"/>
  <c r="W3" i="57"/>
  <c r="R5" i="57"/>
  <c r="W7" i="57"/>
  <c r="W9" i="57"/>
  <c r="R11" i="57"/>
  <c r="Y11" i="57" s="1"/>
  <c r="W15" i="57"/>
  <c r="W17" i="57"/>
  <c r="W19" i="57"/>
  <c r="W21" i="57"/>
  <c r="W23" i="57"/>
  <c r="W25" i="57"/>
  <c r="R29" i="57"/>
  <c r="W29" i="57"/>
  <c r="W31" i="57"/>
  <c r="M44" i="57"/>
  <c r="W7" i="58"/>
  <c r="W9" i="58"/>
  <c r="W13" i="58"/>
  <c r="W15" i="58"/>
  <c r="W17" i="58"/>
  <c r="W19" i="58"/>
  <c r="W21" i="58"/>
  <c r="W23" i="58"/>
  <c r="W25" i="58"/>
  <c r="W27" i="58"/>
  <c r="R29" i="58"/>
  <c r="T29" i="58" s="1"/>
  <c r="W29" i="58"/>
  <c r="W31" i="58"/>
  <c r="W33" i="58"/>
  <c r="M44" i="58"/>
  <c r="L44" i="59"/>
  <c r="W6" i="60"/>
  <c r="Y21" i="60"/>
  <c r="W3" i="60"/>
  <c r="W5" i="60"/>
  <c r="W7" i="60"/>
  <c r="W9" i="60"/>
  <c r="W11" i="60"/>
  <c r="W17" i="60"/>
  <c r="W19" i="60"/>
  <c r="W21" i="60"/>
  <c r="W25" i="60"/>
  <c r="W27" i="60"/>
  <c r="W29" i="60"/>
  <c r="W31" i="60"/>
  <c r="M44" i="60"/>
  <c r="T37" i="29"/>
  <c r="AM6" i="44"/>
  <c r="AN6" i="44" s="1"/>
  <c r="AO6" i="44" s="1"/>
  <c r="AM5" i="44"/>
  <c r="AN5" i="44" s="1"/>
  <c r="AO5" i="44" s="1"/>
  <c r="AM10" i="44"/>
  <c r="AN10" i="44" s="1"/>
  <c r="AO10" i="44" s="1"/>
  <c r="AM9" i="44"/>
  <c r="AN9" i="44"/>
  <c r="AO9" i="44" s="1"/>
  <c r="AM14" i="44"/>
  <c r="AN14" i="44" s="1"/>
  <c r="AO14" i="44" s="1"/>
  <c r="AM13" i="44"/>
  <c r="AN13" i="44" s="1"/>
  <c r="AO13" i="44" s="1"/>
  <c r="AM18" i="44"/>
  <c r="AN18" i="44" s="1"/>
  <c r="AO18" i="44" s="1"/>
  <c r="AM17" i="44"/>
  <c r="AN17" i="44" s="1"/>
  <c r="AO17" i="44" s="1"/>
  <c r="AM22" i="44"/>
  <c r="AN22" i="44" s="1"/>
  <c r="AO22" i="44"/>
  <c r="AM21" i="44"/>
  <c r="AN21" i="44"/>
  <c r="AO21" i="44" s="1"/>
  <c r="AM26" i="44"/>
  <c r="AN26" i="44"/>
  <c r="AO26" i="44" s="1"/>
  <c r="AM25" i="44"/>
  <c r="AN25" i="44" s="1"/>
  <c r="AO25" i="44"/>
  <c r="AM30" i="44"/>
  <c r="AN30" i="44" s="1"/>
  <c r="AO30" i="44"/>
  <c r="AM29" i="44"/>
  <c r="AN29" i="44"/>
  <c r="AO29" i="44" s="1"/>
  <c r="AM33" i="44"/>
  <c r="AN33" i="44"/>
  <c r="AO33" i="44" s="1"/>
  <c r="AM4" i="44"/>
  <c r="AN4" i="44"/>
  <c r="AO4" i="44" s="1"/>
  <c r="AJ36" i="44"/>
  <c r="AM3" i="44"/>
  <c r="AN3" i="44"/>
  <c r="AM8" i="44"/>
  <c r="AN8" i="44" s="1"/>
  <c r="AO8" i="44" s="1"/>
  <c r="AM7" i="44"/>
  <c r="AN7" i="44" s="1"/>
  <c r="AO7" i="44"/>
  <c r="AM12" i="44"/>
  <c r="AN12" i="44"/>
  <c r="AO12" i="44" s="1"/>
  <c r="AM11" i="44"/>
  <c r="AN11" i="44" s="1"/>
  <c r="AO11" i="44" s="1"/>
  <c r="AM16" i="44"/>
  <c r="AN16" i="44"/>
  <c r="AO16" i="44" s="1"/>
  <c r="AM15" i="44"/>
  <c r="AN15" i="44" s="1"/>
  <c r="AO15" i="44" s="1"/>
  <c r="AM20" i="44"/>
  <c r="AN20" i="44" s="1"/>
  <c r="AO20" i="44" s="1"/>
  <c r="AM19" i="44"/>
  <c r="AN19" i="44" s="1"/>
  <c r="AO19" i="44" s="1"/>
  <c r="AM24" i="44"/>
  <c r="AN24" i="44" s="1"/>
  <c r="AO24" i="44" s="1"/>
  <c r="AM23" i="44"/>
  <c r="AN23" i="44"/>
  <c r="AO23" i="44" s="1"/>
  <c r="AM28" i="44"/>
  <c r="AN28" i="44" s="1"/>
  <c r="AO28" i="44" s="1"/>
  <c r="AM27" i="44"/>
  <c r="AN27" i="44" s="1"/>
  <c r="AO27" i="44" s="1"/>
  <c r="AM32" i="44"/>
  <c r="AN32" i="44" s="1"/>
  <c r="AO32" i="44" s="1"/>
  <c r="AM31" i="44"/>
  <c r="AN31" i="44" s="1"/>
  <c r="AO31" i="44" s="1"/>
  <c r="AM3" i="45"/>
  <c r="AN3" i="45"/>
  <c r="AO3" i="45" s="1"/>
  <c r="AM6" i="45"/>
  <c r="AN6" i="45"/>
  <c r="AO6" i="45" s="1"/>
  <c r="AM7" i="45"/>
  <c r="AN7" i="45"/>
  <c r="AO7" i="45" s="1"/>
  <c r="AM10" i="45"/>
  <c r="AN10" i="45"/>
  <c r="AO10" i="45" s="1"/>
  <c r="AM11" i="45"/>
  <c r="AN11" i="45" s="1"/>
  <c r="AO11" i="45" s="1"/>
  <c r="AM14" i="45"/>
  <c r="AN14" i="45" s="1"/>
  <c r="AO14" i="45" s="1"/>
  <c r="AM15" i="45"/>
  <c r="AN15" i="45" s="1"/>
  <c r="AO15" i="45" s="1"/>
  <c r="AM18" i="45"/>
  <c r="AN18" i="45"/>
  <c r="AO18" i="45" s="1"/>
  <c r="AM19" i="45"/>
  <c r="AN19" i="45" s="1"/>
  <c r="AO19" i="45" s="1"/>
  <c r="AM22" i="45"/>
  <c r="AN22" i="45" s="1"/>
  <c r="AO22" i="45" s="1"/>
  <c r="AM23" i="45"/>
  <c r="AN23" i="45" s="1"/>
  <c r="AO23" i="45" s="1"/>
  <c r="AM26" i="45"/>
  <c r="AN26" i="45" s="1"/>
  <c r="AO26" i="45" s="1"/>
  <c r="AM27" i="45"/>
  <c r="AN27" i="45" s="1"/>
  <c r="AO27" i="45"/>
  <c r="AM30" i="45"/>
  <c r="AN30" i="45"/>
  <c r="AO30" i="45" s="1"/>
  <c r="AM31" i="45"/>
  <c r="AN31" i="45"/>
  <c r="AO31" i="45" s="1"/>
  <c r="AM4" i="45"/>
  <c r="AN4" i="45" s="1"/>
  <c r="AO4" i="45" s="1"/>
  <c r="AM5" i="45"/>
  <c r="AN5" i="45" s="1"/>
  <c r="AO5" i="45"/>
  <c r="AM8" i="45"/>
  <c r="AN8" i="45"/>
  <c r="AO8" i="45" s="1"/>
  <c r="AM9" i="45"/>
  <c r="AN9" i="45"/>
  <c r="AO9" i="45" s="1"/>
  <c r="AM12" i="45"/>
  <c r="AN12" i="45"/>
  <c r="AO12" i="45" s="1"/>
  <c r="AM13" i="45"/>
  <c r="AN13" i="45" s="1"/>
  <c r="AO13" i="45" s="1"/>
  <c r="AM16" i="45"/>
  <c r="AN16" i="45" s="1"/>
  <c r="AO16" i="45" s="1"/>
  <c r="AM17" i="45"/>
  <c r="AN17" i="45" s="1"/>
  <c r="AO17" i="45" s="1"/>
  <c r="AM20" i="45"/>
  <c r="AN20" i="45"/>
  <c r="AO20" i="45" s="1"/>
  <c r="AM21" i="45"/>
  <c r="AN21" i="45" s="1"/>
  <c r="AO21" i="45" s="1"/>
  <c r="AM24" i="45"/>
  <c r="AN24" i="45" s="1"/>
  <c r="AO24" i="45" s="1"/>
  <c r="AM25" i="45"/>
  <c r="AN25" i="45" s="1"/>
  <c r="AO25" i="45" s="1"/>
  <c r="AM28" i="45"/>
  <c r="AN28" i="45" s="1"/>
  <c r="AO28" i="45"/>
  <c r="AM29" i="45"/>
  <c r="AN29" i="45" s="1"/>
  <c r="AO29" i="45"/>
  <c r="AM32" i="45"/>
  <c r="AN32" i="45"/>
  <c r="AO32" i="45" s="1"/>
  <c r="AM33" i="45"/>
  <c r="AN33" i="45"/>
  <c r="AO33" i="45" s="1"/>
  <c r="AM6" i="46"/>
  <c r="AN6" i="46" s="1"/>
  <c r="AO6" i="46"/>
  <c r="AM5" i="46"/>
  <c r="AN5" i="46" s="1"/>
  <c r="AO5" i="46"/>
  <c r="AM10" i="46"/>
  <c r="AN10" i="46"/>
  <c r="AO10" i="46" s="1"/>
  <c r="AM9" i="46"/>
  <c r="AN9" i="46"/>
  <c r="AO9" i="46" s="1"/>
  <c r="AM14" i="46"/>
  <c r="AN14" i="46"/>
  <c r="AO14" i="46" s="1"/>
  <c r="AM13" i="46"/>
  <c r="AN13" i="46" s="1"/>
  <c r="AO13" i="46" s="1"/>
  <c r="AM18" i="46"/>
  <c r="AN18" i="46" s="1"/>
  <c r="AO18" i="46" s="1"/>
  <c r="AM17" i="46"/>
  <c r="AN17" i="46" s="1"/>
  <c r="AO17" i="46"/>
  <c r="AM22" i="46"/>
  <c r="AN22" i="46"/>
  <c r="AO22" i="46" s="1"/>
  <c r="AM21" i="46"/>
  <c r="AN21" i="46" s="1"/>
  <c r="AO21" i="46" s="1"/>
  <c r="AM26" i="46"/>
  <c r="AN26" i="46" s="1"/>
  <c r="AO26" i="46" s="1"/>
  <c r="AM25" i="46"/>
  <c r="AN25" i="46" s="1"/>
  <c r="AO25" i="46" s="1"/>
  <c r="AM30" i="46"/>
  <c r="AN30" i="46" s="1"/>
  <c r="AO30" i="46" s="1"/>
  <c r="AM29" i="46"/>
  <c r="AN29" i="46" s="1"/>
  <c r="AO29" i="46"/>
  <c r="AM33" i="46"/>
  <c r="AN33" i="46"/>
  <c r="AO33" i="46" s="1"/>
  <c r="AM4" i="46"/>
  <c r="AN4" i="46"/>
  <c r="AM3" i="46"/>
  <c r="AN3" i="46" s="1"/>
  <c r="AM8" i="46"/>
  <c r="AN8" i="46" s="1"/>
  <c r="AO8" i="46" s="1"/>
  <c r="AM7" i="46"/>
  <c r="AN7" i="46" s="1"/>
  <c r="AO7" i="46" s="1"/>
  <c r="AM12" i="46"/>
  <c r="AN12" i="46"/>
  <c r="AO12" i="46" s="1"/>
  <c r="AM11" i="46"/>
  <c r="AN11" i="46" s="1"/>
  <c r="AO11" i="46"/>
  <c r="AM16" i="46"/>
  <c r="AN16" i="46" s="1"/>
  <c r="AO16" i="46" s="1"/>
  <c r="AM15" i="46"/>
  <c r="AN15" i="46" s="1"/>
  <c r="AO15" i="46" s="1"/>
  <c r="AM20" i="46"/>
  <c r="AN20" i="46"/>
  <c r="AO20" i="46" s="1"/>
  <c r="AM19" i="46"/>
  <c r="AN19" i="46" s="1"/>
  <c r="AO19" i="46" s="1"/>
  <c r="AM24" i="46"/>
  <c r="AN24" i="46"/>
  <c r="AO24" i="46" s="1"/>
  <c r="AM23" i="46"/>
  <c r="AN23" i="46" s="1"/>
  <c r="AO23" i="46" s="1"/>
  <c r="AM28" i="46"/>
  <c r="AN28" i="46" s="1"/>
  <c r="AO28" i="46" s="1"/>
  <c r="AM27" i="46"/>
  <c r="AN27" i="46" s="1"/>
  <c r="AO27" i="46" s="1"/>
  <c r="AM32" i="46"/>
  <c r="AN32" i="46" s="1"/>
  <c r="AO32" i="46" s="1"/>
  <c r="AM31" i="46"/>
  <c r="AN31" i="46"/>
  <c r="AO31" i="46" s="1"/>
  <c r="AJ36" i="46"/>
  <c r="AM6" i="47"/>
  <c r="AN6" i="47"/>
  <c r="AO6" i="47" s="1"/>
  <c r="AM5" i="47"/>
  <c r="AN5" i="47" s="1"/>
  <c r="AO5" i="47" s="1"/>
  <c r="AM10" i="47"/>
  <c r="AN10" i="47" s="1"/>
  <c r="AO10" i="47" s="1"/>
  <c r="AM9" i="47"/>
  <c r="AN9" i="47" s="1"/>
  <c r="AO9" i="47" s="1"/>
  <c r="AM14" i="47"/>
  <c r="AN14" i="47" s="1"/>
  <c r="AO14" i="47" s="1"/>
  <c r="AM13" i="47"/>
  <c r="AN13" i="47"/>
  <c r="AO13" i="47" s="1"/>
  <c r="AM18" i="47"/>
  <c r="AN18" i="47" s="1"/>
  <c r="AO18" i="47"/>
  <c r="AM17" i="47"/>
  <c r="AN17" i="47" s="1"/>
  <c r="AO17" i="47" s="1"/>
  <c r="AM22" i="47"/>
  <c r="AN22" i="47" s="1"/>
  <c r="AO22" i="47" s="1"/>
  <c r="AM21" i="47"/>
  <c r="AN21" i="47"/>
  <c r="AO21" i="47" s="1"/>
  <c r="AM26" i="47"/>
  <c r="AN26" i="47" s="1"/>
  <c r="AO26" i="47" s="1"/>
  <c r="AM25" i="47"/>
  <c r="AN25" i="47"/>
  <c r="AO25" i="47" s="1"/>
  <c r="AM30" i="47"/>
  <c r="AN30" i="47" s="1"/>
  <c r="AO30" i="47" s="1"/>
  <c r="AM29" i="47"/>
  <c r="AN29" i="47" s="1"/>
  <c r="AO29" i="47" s="1"/>
  <c r="AM33" i="47"/>
  <c r="AN33" i="47" s="1"/>
  <c r="AO33" i="47" s="1"/>
  <c r="AM4" i="47"/>
  <c r="AN4" i="47" s="1"/>
  <c r="AO4" i="47" s="1"/>
  <c r="AM3" i="47"/>
  <c r="AN3" i="47"/>
  <c r="AM8" i="47"/>
  <c r="AN8" i="47" s="1"/>
  <c r="AO8" i="47" s="1"/>
  <c r="AM7" i="47"/>
  <c r="AN7" i="47" s="1"/>
  <c r="AO7" i="47" s="1"/>
  <c r="AM12" i="47"/>
  <c r="AN12" i="47"/>
  <c r="AO12" i="47" s="1"/>
  <c r="AM11" i="47"/>
  <c r="AN11" i="47" s="1"/>
  <c r="AO11" i="47" s="1"/>
  <c r="AM16" i="47"/>
  <c r="AN16" i="47"/>
  <c r="AO16" i="47" s="1"/>
  <c r="AM15" i="47"/>
  <c r="AN15" i="47" s="1"/>
  <c r="AO15" i="47" s="1"/>
  <c r="AM20" i="47"/>
  <c r="AN20" i="47" s="1"/>
  <c r="AO20" i="47" s="1"/>
  <c r="AM19" i="47"/>
  <c r="AN19" i="47" s="1"/>
  <c r="AO19" i="47" s="1"/>
  <c r="AM24" i="47"/>
  <c r="AN24" i="47" s="1"/>
  <c r="AO24" i="47" s="1"/>
  <c r="AM23" i="47"/>
  <c r="AN23" i="47"/>
  <c r="AO23" i="47" s="1"/>
  <c r="AM28" i="47"/>
  <c r="AN28" i="47" s="1"/>
  <c r="AO28" i="47"/>
  <c r="AM27" i="47"/>
  <c r="AN27" i="47" s="1"/>
  <c r="AO27" i="47" s="1"/>
  <c r="AM32" i="47"/>
  <c r="AN32" i="47" s="1"/>
  <c r="AO32" i="47" s="1"/>
  <c r="AM31" i="47"/>
  <c r="AN31" i="47" s="1"/>
  <c r="AO31" i="47" s="1"/>
  <c r="AJ36" i="47"/>
  <c r="AM6" i="48"/>
  <c r="AN6" i="48" s="1"/>
  <c r="AO6" i="48" s="1"/>
  <c r="AM5" i="48"/>
  <c r="AN5" i="48"/>
  <c r="AO5" i="48" s="1"/>
  <c r="AM10" i="48"/>
  <c r="AN10" i="48" s="1"/>
  <c r="AO10" i="48"/>
  <c r="AM9" i="48"/>
  <c r="AN9" i="48" s="1"/>
  <c r="AO9" i="48" s="1"/>
  <c r="AM14" i="48"/>
  <c r="AN14" i="48" s="1"/>
  <c r="AO14" i="48"/>
  <c r="AM18" i="48"/>
  <c r="AN18" i="48" s="1"/>
  <c r="AO18" i="48"/>
  <c r="AM17" i="48"/>
  <c r="AN17" i="48"/>
  <c r="AO17" i="48" s="1"/>
  <c r="AM22" i="48"/>
  <c r="AN22" i="48"/>
  <c r="AO22" i="48" s="1"/>
  <c r="AM21" i="48"/>
  <c r="AN21" i="48"/>
  <c r="AO21" i="48" s="1"/>
  <c r="AM26" i="48"/>
  <c r="AN26" i="48" s="1"/>
  <c r="AO26" i="48" s="1"/>
  <c r="AM25" i="48"/>
  <c r="AN25" i="48" s="1"/>
  <c r="AO25" i="48" s="1"/>
  <c r="AM30" i="48"/>
  <c r="AN30" i="48" s="1"/>
  <c r="AO30" i="48"/>
  <c r="AM33" i="48"/>
  <c r="AN33" i="48" s="1"/>
  <c r="AO33" i="48"/>
  <c r="AM4" i="48"/>
  <c r="AN4" i="48" s="1"/>
  <c r="AO4" i="48" s="1"/>
  <c r="AM3" i="48"/>
  <c r="AN3" i="48" s="1"/>
  <c r="AM8" i="48"/>
  <c r="AN8" i="48" s="1"/>
  <c r="AO8" i="48" s="1"/>
  <c r="AM7" i="48"/>
  <c r="AN7" i="48"/>
  <c r="AO7" i="48" s="1"/>
  <c r="AM12" i="48"/>
  <c r="AN12" i="48" s="1"/>
  <c r="AO12" i="48" s="1"/>
  <c r="AM16" i="48"/>
  <c r="AN16" i="48" s="1"/>
  <c r="AO16" i="48" s="1"/>
  <c r="AM15" i="48"/>
  <c r="AN15" i="48" s="1"/>
  <c r="AO15" i="48" s="1"/>
  <c r="AM20" i="48"/>
  <c r="AN20" i="48" s="1"/>
  <c r="AO20" i="48"/>
  <c r="AM19" i="48"/>
  <c r="AN19" i="48"/>
  <c r="AO19" i="48" s="1"/>
  <c r="AM24" i="48"/>
  <c r="AN24" i="48" s="1"/>
  <c r="AO24" i="48" s="1"/>
  <c r="AM23" i="48"/>
  <c r="AN23" i="48" s="1"/>
  <c r="AO23" i="48" s="1"/>
  <c r="AM28" i="48"/>
  <c r="AN28" i="48" s="1"/>
  <c r="AO28" i="48" s="1"/>
  <c r="AM32" i="48"/>
  <c r="AN32" i="48" s="1"/>
  <c r="AO32" i="48" s="1"/>
  <c r="AM31" i="48"/>
  <c r="AN31" i="48"/>
  <c r="AO31" i="48" s="1"/>
  <c r="AM6" i="49"/>
  <c r="AN6" i="49"/>
  <c r="AO6" i="49" s="1"/>
  <c r="AM5" i="49"/>
  <c r="AN5" i="49"/>
  <c r="AO5" i="49" s="1"/>
  <c r="AM10" i="49"/>
  <c r="AN10" i="49"/>
  <c r="AO10" i="49" s="1"/>
  <c r="AM9" i="49"/>
  <c r="AN9" i="49" s="1"/>
  <c r="AO9" i="49" s="1"/>
  <c r="AM14" i="49"/>
  <c r="AN14" i="49" s="1"/>
  <c r="AO14" i="49" s="1"/>
  <c r="AM13" i="49"/>
  <c r="AN13" i="49" s="1"/>
  <c r="AO13" i="49"/>
  <c r="AM18" i="49"/>
  <c r="AN18" i="49"/>
  <c r="AO18" i="49" s="1"/>
  <c r="AM17" i="49"/>
  <c r="AN17" i="49" s="1"/>
  <c r="AO17" i="49" s="1"/>
  <c r="AM22" i="49"/>
  <c r="AN22" i="49" s="1"/>
  <c r="AO22" i="49" s="1"/>
  <c r="AM21" i="49"/>
  <c r="AN21" i="49" s="1"/>
  <c r="AO21" i="49" s="1"/>
  <c r="AM26" i="49"/>
  <c r="AN26" i="49" s="1"/>
  <c r="AO26" i="49" s="1"/>
  <c r="AM25" i="49"/>
  <c r="AN25" i="49" s="1"/>
  <c r="AO25" i="49"/>
  <c r="AM30" i="49"/>
  <c r="AN30" i="49"/>
  <c r="AO30" i="49" s="1"/>
  <c r="AM29" i="49"/>
  <c r="AN29" i="49"/>
  <c r="AO29" i="49" s="1"/>
  <c r="AM33" i="49"/>
  <c r="AN33" i="49" s="1"/>
  <c r="AO33" i="49" s="1"/>
  <c r="AM4" i="49"/>
  <c r="AN4" i="49" s="1"/>
  <c r="AO4" i="49" s="1"/>
  <c r="AM3" i="49"/>
  <c r="AN3" i="49" s="1"/>
  <c r="AM8" i="49"/>
  <c r="AN8" i="49" s="1"/>
  <c r="AO8" i="49"/>
  <c r="AM7" i="49"/>
  <c r="AN7" i="49" s="1"/>
  <c r="AO7" i="49" s="1"/>
  <c r="AM12" i="49"/>
  <c r="AN12" i="49" s="1"/>
  <c r="AO12" i="49"/>
  <c r="AM11" i="49"/>
  <c r="AN11" i="49"/>
  <c r="AO11" i="49" s="1"/>
  <c r="AM16" i="49"/>
  <c r="AN16" i="49" s="1"/>
  <c r="AO16" i="49" s="1"/>
  <c r="AM15" i="49"/>
  <c r="AN15" i="49"/>
  <c r="AO15" i="49" s="1"/>
  <c r="AM20" i="49"/>
  <c r="AN20" i="49" s="1"/>
  <c r="AO20" i="49" s="1"/>
  <c r="AM19" i="49"/>
  <c r="AN19" i="49" s="1"/>
  <c r="AO19" i="49" s="1"/>
  <c r="AM24" i="49"/>
  <c r="AN24" i="49" s="1"/>
  <c r="AO24" i="49" s="1"/>
  <c r="AM23" i="49"/>
  <c r="AN23" i="49" s="1"/>
  <c r="AO23" i="49" s="1"/>
  <c r="AM28" i="49"/>
  <c r="AN28" i="49"/>
  <c r="AO28" i="49" s="1"/>
  <c r="AM27" i="49"/>
  <c r="AN27" i="49" s="1"/>
  <c r="AO27" i="49" s="1"/>
  <c r="AM32" i="49"/>
  <c r="AN32" i="49" s="1"/>
  <c r="AO32" i="49" s="1"/>
  <c r="AM31" i="49"/>
  <c r="AN31" i="49" s="1"/>
  <c r="AO31" i="49" s="1"/>
  <c r="AJ36" i="49"/>
  <c r="AM6" i="50"/>
  <c r="AN6" i="50"/>
  <c r="AO6" i="50" s="1"/>
  <c r="AM5" i="50"/>
  <c r="AN5" i="50"/>
  <c r="AO5" i="50" s="1"/>
  <c r="AM10" i="50"/>
  <c r="AN10" i="50"/>
  <c r="AO10" i="50" s="1"/>
  <c r="AM9" i="50"/>
  <c r="AN9" i="50" s="1"/>
  <c r="AO9" i="50" s="1"/>
  <c r="AM14" i="50"/>
  <c r="AN14" i="50" s="1"/>
  <c r="AO14" i="50" s="1"/>
  <c r="AM13" i="50"/>
  <c r="AN13" i="50" s="1"/>
  <c r="AO13" i="50"/>
  <c r="AM18" i="50"/>
  <c r="AN18" i="50"/>
  <c r="AO18" i="50" s="1"/>
  <c r="AM17" i="50"/>
  <c r="AN17" i="50" s="1"/>
  <c r="AO17" i="50" s="1"/>
  <c r="AM22" i="50"/>
  <c r="AN22" i="50" s="1"/>
  <c r="AO22" i="50" s="1"/>
  <c r="AM21" i="50"/>
  <c r="AN21" i="50" s="1"/>
  <c r="AO21" i="50" s="1"/>
  <c r="AM26" i="50"/>
  <c r="AN26" i="50" s="1"/>
  <c r="AO26" i="50" s="1"/>
  <c r="AM25" i="50"/>
  <c r="AN25" i="50" s="1"/>
  <c r="AO25" i="50"/>
  <c r="AM30" i="50"/>
  <c r="AN30" i="50"/>
  <c r="AO30" i="50" s="1"/>
  <c r="AM29" i="50"/>
  <c r="AN29" i="50"/>
  <c r="AO29" i="50" s="1"/>
  <c r="AM33" i="50"/>
  <c r="AN33" i="50" s="1"/>
  <c r="AO33" i="50" s="1"/>
  <c r="AM4" i="50"/>
  <c r="AN4" i="50" s="1"/>
  <c r="AO4" i="50"/>
  <c r="AM3" i="50"/>
  <c r="AN3" i="50"/>
  <c r="AM8" i="50"/>
  <c r="AN8" i="50"/>
  <c r="AO8" i="50" s="1"/>
  <c r="AM7" i="50"/>
  <c r="AN7" i="50" s="1"/>
  <c r="AO7" i="50"/>
  <c r="AM12" i="50"/>
  <c r="AN12" i="50" s="1"/>
  <c r="AO12" i="50" s="1"/>
  <c r="AM11" i="50"/>
  <c r="AN11" i="50" s="1"/>
  <c r="AO11" i="50" s="1"/>
  <c r="AM16" i="50"/>
  <c r="AN16" i="50"/>
  <c r="AO16" i="50" s="1"/>
  <c r="AM15" i="50"/>
  <c r="AN15" i="50" s="1"/>
  <c r="AO15" i="50" s="1"/>
  <c r="AM20" i="50"/>
  <c r="AN20" i="50"/>
  <c r="AO20" i="50" s="1"/>
  <c r="AM19" i="50"/>
  <c r="AN19" i="50" s="1"/>
  <c r="AO19" i="50" s="1"/>
  <c r="AM24" i="50"/>
  <c r="AN24" i="50" s="1"/>
  <c r="AO24" i="50" s="1"/>
  <c r="AM23" i="50"/>
  <c r="AN23" i="50" s="1"/>
  <c r="AO23" i="50" s="1"/>
  <c r="AM28" i="50"/>
  <c r="AN28" i="50" s="1"/>
  <c r="AO28" i="50" s="1"/>
  <c r="AM27" i="50"/>
  <c r="AN27" i="50"/>
  <c r="AO27" i="50" s="1"/>
  <c r="AM32" i="50"/>
  <c r="AN32" i="50" s="1"/>
  <c r="AO32" i="50" s="1"/>
  <c r="AM31" i="50"/>
  <c r="AN31" i="50" s="1"/>
  <c r="AO31" i="50" s="1"/>
  <c r="AJ36" i="50"/>
  <c r="AM6" i="51"/>
  <c r="AN6" i="51" s="1"/>
  <c r="AO6" i="51"/>
  <c r="AM5" i="51"/>
  <c r="AN5" i="51"/>
  <c r="AO5" i="51" s="1"/>
  <c r="AM10" i="51"/>
  <c r="AN10" i="51"/>
  <c r="AO10" i="51" s="1"/>
  <c r="AM9" i="51"/>
  <c r="AN9" i="51"/>
  <c r="AO9" i="51" s="1"/>
  <c r="AM14" i="51"/>
  <c r="AN14" i="51" s="1"/>
  <c r="AO14" i="51" s="1"/>
  <c r="AM13" i="51"/>
  <c r="AN13" i="51" s="1"/>
  <c r="AO13" i="51" s="1"/>
  <c r="AM18" i="51"/>
  <c r="AN18" i="51" s="1"/>
  <c r="AO18" i="51" s="1"/>
  <c r="AM17" i="51"/>
  <c r="AN17" i="51"/>
  <c r="AO17" i="51" s="1"/>
  <c r="AM22" i="51"/>
  <c r="AN22" i="51" s="1"/>
  <c r="AO22" i="51" s="1"/>
  <c r="AM21" i="51"/>
  <c r="AN21" i="51" s="1"/>
  <c r="AO21" i="51" s="1"/>
  <c r="AM26" i="51"/>
  <c r="AN26" i="51" s="1"/>
  <c r="AO26" i="51" s="1"/>
  <c r="AM25" i="51"/>
  <c r="AN25" i="51" s="1"/>
  <c r="AO25" i="51"/>
  <c r="AM30" i="51"/>
  <c r="AN30" i="51" s="1"/>
  <c r="AO30" i="51"/>
  <c r="AM29" i="51"/>
  <c r="AN29" i="51"/>
  <c r="AO29" i="51" s="1"/>
  <c r="AM33" i="51"/>
  <c r="AN33" i="51"/>
  <c r="AO33" i="51" s="1"/>
  <c r="AM4" i="51"/>
  <c r="AN4" i="51" s="1"/>
  <c r="AM3" i="51"/>
  <c r="AN3" i="51" s="1"/>
  <c r="AO3" i="51" s="1"/>
  <c r="AM8" i="51"/>
  <c r="AN8" i="51" s="1"/>
  <c r="AO8" i="51" s="1"/>
  <c r="AM7" i="51"/>
  <c r="AN7" i="51" s="1"/>
  <c r="AO7" i="51"/>
  <c r="AM12" i="51"/>
  <c r="AN12" i="51"/>
  <c r="AO12" i="51" s="1"/>
  <c r="AM11" i="51"/>
  <c r="AN11" i="51"/>
  <c r="AO11" i="51" s="1"/>
  <c r="AM16" i="51"/>
  <c r="AN16" i="51"/>
  <c r="AO16" i="51" s="1"/>
  <c r="AM15" i="51"/>
  <c r="AN15" i="51" s="1"/>
  <c r="AO15" i="51" s="1"/>
  <c r="AM20" i="51"/>
  <c r="AN20" i="51" s="1"/>
  <c r="AO20" i="51" s="1"/>
  <c r="AM19" i="51"/>
  <c r="AN19" i="51" s="1"/>
  <c r="AO19" i="51" s="1"/>
  <c r="AM24" i="51"/>
  <c r="AN24" i="51"/>
  <c r="AO24" i="51" s="1"/>
  <c r="AM23" i="51"/>
  <c r="AN23" i="51" s="1"/>
  <c r="AO23" i="51" s="1"/>
  <c r="AM28" i="51"/>
  <c r="AN28" i="51" s="1"/>
  <c r="AO28" i="51" s="1"/>
  <c r="AM27" i="51"/>
  <c r="AN27" i="51" s="1"/>
  <c r="AO27" i="51" s="1"/>
  <c r="AM32" i="51"/>
  <c r="AN32" i="51" s="1"/>
  <c r="AO32" i="51" s="1"/>
  <c r="AM31" i="51"/>
  <c r="AN31" i="51" s="1"/>
  <c r="AO31" i="51"/>
  <c r="AJ36" i="51"/>
  <c r="AM6" i="52"/>
  <c r="AN6" i="52" s="1"/>
  <c r="AO6" i="52" s="1"/>
  <c r="AM5" i="52"/>
  <c r="AN5" i="52"/>
  <c r="AO5" i="52" s="1"/>
  <c r="AM10" i="52"/>
  <c r="AN10" i="52" s="1"/>
  <c r="AO10" i="52" s="1"/>
  <c r="AM9" i="52"/>
  <c r="AN9" i="52" s="1"/>
  <c r="AO9" i="52" s="1"/>
  <c r="AM14" i="52"/>
  <c r="AN14" i="52" s="1"/>
  <c r="AO14" i="52" s="1"/>
  <c r="AM13" i="52"/>
  <c r="AN13" i="52" s="1"/>
  <c r="AO13" i="52" s="1"/>
  <c r="AM18" i="52"/>
  <c r="AN18" i="52"/>
  <c r="AO18" i="52" s="1"/>
  <c r="AM17" i="52"/>
  <c r="AN17" i="52" s="1"/>
  <c r="AO17" i="52" s="1"/>
  <c r="AM22" i="52"/>
  <c r="AN22" i="52" s="1"/>
  <c r="AO22" i="52" s="1"/>
  <c r="AM21" i="52"/>
  <c r="AN21" i="52" s="1"/>
  <c r="AO21" i="52" s="1"/>
  <c r="AM26" i="52"/>
  <c r="AN26" i="52" s="1"/>
  <c r="AO26" i="52" s="1"/>
  <c r="AM25" i="52"/>
  <c r="AN25" i="52"/>
  <c r="AO25" i="52" s="1"/>
  <c r="AM30" i="52"/>
  <c r="AN30" i="52" s="1"/>
  <c r="AO30" i="52"/>
  <c r="AM29" i="52"/>
  <c r="AN29" i="52" s="1"/>
  <c r="AO29" i="52" s="1"/>
  <c r="AM33" i="52"/>
  <c r="AN33" i="52" s="1"/>
  <c r="AO33" i="52" s="1"/>
  <c r="AM4" i="52"/>
  <c r="AN4" i="52"/>
  <c r="AO4" i="52" s="1"/>
  <c r="AM3" i="52"/>
  <c r="AN3" i="52" s="1"/>
  <c r="AO3" i="52" s="1"/>
  <c r="AM12" i="52"/>
  <c r="AM11" i="52"/>
  <c r="AN11" i="52" s="1"/>
  <c r="AO11" i="52" s="1"/>
  <c r="AM16" i="52"/>
  <c r="AN16" i="52"/>
  <c r="AO16" i="52" s="1"/>
  <c r="AM20" i="52"/>
  <c r="AN20" i="52" s="1"/>
  <c r="AO20" i="52" s="1"/>
  <c r="AM19" i="52"/>
  <c r="AN19" i="52" s="1"/>
  <c r="AO19" i="52" s="1"/>
  <c r="AM24" i="52"/>
  <c r="AN24" i="52" s="1"/>
  <c r="AO24" i="52" s="1"/>
  <c r="AM28" i="52"/>
  <c r="AN28" i="52" s="1"/>
  <c r="AO28" i="52" s="1"/>
  <c r="AM27" i="52"/>
  <c r="AN27" i="52"/>
  <c r="AO27" i="52" s="1"/>
  <c r="AM32" i="52"/>
  <c r="AN32" i="52" s="1"/>
  <c r="AO32" i="52" s="1"/>
  <c r="AM5" i="53"/>
  <c r="AN5" i="53" s="1"/>
  <c r="AO5" i="53" s="1"/>
  <c r="AM10" i="53"/>
  <c r="AN10" i="53"/>
  <c r="AO10" i="53" s="1"/>
  <c r="AM9" i="53"/>
  <c r="AN9" i="53" s="1"/>
  <c r="AO9" i="53" s="1"/>
  <c r="AM13" i="53"/>
  <c r="AN13" i="53" s="1"/>
  <c r="AO13" i="53" s="1"/>
  <c r="AM18" i="53"/>
  <c r="AN18" i="53" s="1"/>
  <c r="AO18" i="53" s="1"/>
  <c r="AM17" i="53"/>
  <c r="AN17" i="53" s="1"/>
  <c r="AO17" i="53" s="1"/>
  <c r="AM21" i="53"/>
  <c r="AN21" i="53" s="1"/>
  <c r="AO21" i="53"/>
  <c r="AM26" i="53"/>
  <c r="AN26" i="53" s="1"/>
  <c r="AO26" i="53" s="1"/>
  <c r="AM25" i="53"/>
  <c r="AN25" i="53" s="1"/>
  <c r="AO25" i="53"/>
  <c r="AM29" i="53"/>
  <c r="AN29" i="53" s="1"/>
  <c r="AO29" i="53"/>
  <c r="AM33" i="53"/>
  <c r="AN33" i="53"/>
  <c r="AO33" i="53" s="1"/>
  <c r="AM4" i="53"/>
  <c r="AN4" i="53"/>
  <c r="AO4" i="53" s="1"/>
  <c r="AM3" i="53"/>
  <c r="AN3" i="53" s="1"/>
  <c r="AM8" i="53"/>
  <c r="AN8" i="53" s="1"/>
  <c r="AO8" i="53" s="1"/>
  <c r="AM12" i="53"/>
  <c r="AN12" i="53" s="1"/>
  <c r="AO12" i="53"/>
  <c r="AM11" i="53"/>
  <c r="AN11" i="53"/>
  <c r="AO11" i="53" s="1"/>
  <c r="AM16" i="53"/>
  <c r="AN16" i="53"/>
  <c r="AO16" i="53" s="1"/>
  <c r="AM15" i="53"/>
  <c r="AN15" i="53"/>
  <c r="AO15" i="53" s="1"/>
  <c r="AM20" i="53"/>
  <c r="AN20" i="53" s="1"/>
  <c r="AO20" i="53" s="1"/>
  <c r="AM19" i="53"/>
  <c r="AN19" i="53" s="1"/>
  <c r="AO19" i="53" s="1"/>
  <c r="AM24" i="53"/>
  <c r="AN24" i="53" s="1"/>
  <c r="AO24" i="53" s="1"/>
  <c r="AM28" i="53"/>
  <c r="AN28" i="53" s="1"/>
  <c r="AO28" i="53"/>
  <c r="AM27" i="53"/>
  <c r="AN27" i="53" s="1"/>
  <c r="AO27" i="53" s="1"/>
  <c r="AM32" i="53"/>
  <c r="AN32" i="53" s="1"/>
  <c r="AO32" i="53" s="1"/>
  <c r="AM31" i="53"/>
  <c r="AN31" i="53"/>
  <c r="AO31" i="53" s="1"/>
  <c r="AM6" i="54"/>
  <c r="AN6" i="54" s="1"/>
  <c r="AO6" i="54" s="1"/>
  <c r="AM5" i="54"/>
  <c r="AN5" i="54" s="1"/>
  <c r="AO5" i="54" s="1"/>
  <c r="AM10" i="54"/>
  <c r="AN10" i="54" s="1"/>
  <c r="AO10" i="54" s="1"/>
  <c r="AM9" i="54"/>
  <c r="AN9" i="54" s="1"/>
  <c r="AO9" i="54" s="1"/>
  <c r="AM14" i="54"/>
  <c r="AN14" i="54" s="1"/>
  <c r="AO14" i="54" s="1"/>
  <c r="AM13" i="54"/>
  <c r="AN13" i="54" s="1"/>
  <c r="AO13" i="54"/>
  <c r="AM18" i="54"/>
  <c r="AN18" i="54" s="1"/>
  <c r="AO18" i="54" s="1"/>
  <c r="AM17" i="54"/>
  <c r="AN17" i="54" s="1"/>
  <c r="AO17" i="54"/>
  <c r="AM22" i="54"/>
  <c r="AN22" i="54" s="1"/>
  <c r="AO22" i="54" s="1"/>
  <c r="AM21" i="54"/>
  <c r="AN21" i="54" s="1"/>
  <c r="AO21" i="54" s="1"/>
  <c r="AM26" i="54"/>
  <c r="AN26" i="54" s="1"/>
  <c r="AO26" i="54" s="1"/>
  <c r="AM25" i="54"/>
  <c r="AN25" i="54" s="1"/>
  <c r="AO25" i="54" s="1"/>
  <c r="AM30" i="54"/>
  <c r="AN30" i="54" s="1"/>
  <c r="AO30" i="54" s="1"/>
  <c r="AM29" i="54"/>
  <c r="AN29" i="54" s="1"/>
  <c r="AO29" i="54" s="1"/>
  <c r="AM33" i="54"/>
  <c r="AN33" i="54" s="1"/>
  <c r="AO33" i="54" s="1"/>
  <c r="AM4" i="54"/>
  <c r="AN4" i="54" s="1"/>
  <c r="AO4" i="54" s="1"/>
  <c r="AM3" i="54"/>
  <c r="AN3" i="54" s="1"/>
  <c r="AO3" i="54" s="1"/>
  <c r="AM8" i="54"/>
  <c r="AN8" i="54" s="1"/>
  <c r="AO8" i="54" s="1"/>
  <c r="AM7" i="54"/>
  <c r="AN7" i="54" s="1"/>
  <c r="AO7" i="54" s="1"/>
  <c r="AM12" i="54"/>
  <c r="AN12" i="54"/>
  <c r="AO12" i="54" s="1"/>
  <c r="AM11" i="54"/>
  <c r="AN11" i="54" s="1"/>
  <c r="AO11" i="54" s="1"/>
  <c r="AM16" i="54"/>
  <c r="AN16" i="54" s="1"/>
  <c r="AO16" i="54" s="1"/>
  <c r="AM15" i="54"/>
  <c r="AN15" i="54" s="1"/>
  <c r="AO15" i="54" s="1"/>
  <c r="AM20" i="54"/>
  <c r="AN20" i="54" s="1"/>
  <c r="AO20" i="54" s="1"/>
  <c r="AM19" i="54"/>
  <c r="AN19" i="54" s="1"/>
  <c r="AO19" i="54"/>
  <c r="AM24" i="54"/>
  <c r="AN24" i="54" s="1"/>
  <c r="AO24" i="54" s="1"/>
  <c r="AM23" i="54"/>
  <c r="AN23" i="54"/>
  <c r="AO23" i="54" s="1"/>
  <c r="AM28" i="54"/>
  <c r="AN28" i="54" s="1"/>
  <c r="AO28" i="54" s="1"/>
  <c r="AM27" i="54"/>
  <c r="AN27" i="54" s="1"/>
  <c r="AO27" i="54" s="1"/>
  <c r="AM32" i="54"/>
  <c r="AN32" i="54"/>
  <c r="AO32" i="54" s="1"/>
  <c r="AM31" i="54"/>
  <c r="AN31" i="54" s="1"/>
  <c r="AO31" i="54" s="1"/>
  <c r="AJ36" i="54"/>
  <c r="AM6" i="55"/>
  <c r="AN6" i="55" s="1"/>
  <c r="AO6" i="55" s="1"/>
  <c r="AM5" i="55"/>
  <c r="AN5" i="55" s="1"/>
  <c r="AO5" i="55" s="1"/>
  <c r="AM10" i="55"/>
  <c r="AN10" i="55" s="1"/>
  <c r="AO10" i="55" s="1"/>
  <c r="AM9" i="55"/>
  <c r="AN9" i="55"/>
  <c r="AO9" i="55" s="1"/>
  <c r="AM14" i="55"/>
  <c r="AN14" i="55" s="1"/>
  <c r="AO14" i="55" s="1"/>
  <c r="AM13" i="55"/>
  <c r="AN13" i="55" s="1"/>
  <c r="AO13" i="55" s="1"/>
  <c r="AM17" i="55"/>
  <c r="AN17" i="55" s="1"/>
  <c r="AO17" i="55" s="1"/>
  <c r="AM22" i="55"/>
  <c r="AN22" i="55"/>
  <c r="AO22" i="55" s="1"/>
  <c r="AM21" i="55"/>
  <c r="AN21" i="55" s="1"/>
  <c r="AO21" i="55" s="1"/>
  <c r="AM26" i="55"/>
  <c r="AN26" i="55" s="1"/>
  <c r="AO26" i="55" s="1"/>
  <c r="AM25" i="55"/>
  <c r="AN25" i="55" s="1"/>
  <c r="AO25" i="55" s="1"/>
  <c r="AM30" i="55"/>
  <c r="AN30" i="55" s="1"/>
  <c r="AO30" i="55" s="1"/>
  <c r="AM29" i="55"/>
  <c r="AN29" i="55"/>
  <c r="AO29" i="55" s="1"/>
  <c r="AM33" i="55"/>
  <c r="AN33" i="55" s="1"/>
  <c r="AO33" i="55" s="1"/>
  <c r="AM4" i="55"/>
  <c r="AN4" i="55" s="1"/>
  <c r="AO4" i="55" s="1"/>
  <c r="AM3" i="55"/>
  <c r="AN3" i="55" s="1"/>
  <c r="AO3" i="55" s="1"/>
  <c r="AM8" i="55"/>
  <c r="AN8" i="55" s="1"/>
  <c r="AO8" i="55" s="1"/>
  <c r="AM7" i="55"/>
  <c r="AN7" i="55" s="1"/>
  <c r="AO7" i="55" s="1"/>
  <c r="AM12" i="55"/>
  <c r="AN12" i="55" s="1"/>
  <c r="AO12" i="55" s="1"/>
  <c r="AM16" i="55"/>
  <c r="AN16" i="55" s="1"/>
  <c r="AO16" i="55" s="1"/>
  <c r="AM15" i="55"/>
  <c r="AN15" i="55"/>
  <c r="AO15" i="55" s="1"/>
  <c r="AM20" i="55"/>
  <c r="AN20" i="55" s="1"/>
  <c r="AO20" i="55" s="1"/>
  <c r="AM19" i="55"/>
  <c r="AN19" i="55" s="1"/>
  <c r="AO19" i="55" s="1"/>
  <c r="AM24" i="55"/>
  <c r="AN24" i="55"/>
  <c r="AO24" i="55" s="1"/>
  <c r="AM23" i="55"/>
  <c r="AN23" i="55" s="1"/>
  <c r="AO23" i="55" s="1"/>
  <c r="AM28" i="55"/>
  <c r="AN28" i="55"/>
  <c r="AO28" i="55" s="1"/>
  <c r="AM27" i="55"/>
  <c r="AN27" i="55" s="1"/>
  <c r="AO27" i="55" s="1"/>
  <c r="AM32" i="55"/>
  <c r="AN32" i="55" s="1"/>
  <c r="AO32" i="55" s="1"/>
  <c r="AM31" i="55"/>
  <c r="AN31" i="55" s="1"/>
  <c r="AO31" i="55" s="1"/>
  <c r="AJ36" i="55"/>
  <c r="AM6" i="56"/>
  <c r="AN6" i="56" s="1"/>
  <c r="AO6" i="56" s="1"/>
  <c r="AM5" i="56"/>
  <c r="AN5" i="56" s="1"/>
  <c r="AO5" i="56" s="1"/>
  <c r="AM10" i="56"/>
  <c r="AN10" i="56" s="1"/>
  <c r="AO10" i="56" s="1"/>
  <c r="AM9" i="56"/>
  <c r="AN9" i="56" s="1"/>
  <c r="AO9" i="56" s="1"/>
  <c r="AM14" i="56"/>
  <c r="AN14" i="56" s="1"/>
  <c r="AO14" i="56" s="1"/>
  <c r="AM13" i="56"/>
  <c r="AN13" i="56" s="1"/>
  <c r="AO13" i="56" s="1"/>
  <c r="AM18" i="56"/>
  <c r="AN18" i="56" s="1"/>
  <c r="AO18" i="56" s="1"/>
  <c r="AM17" i="56"/>
  <c r="AN17" i="56"/>
  <c r="AO17" i="56" s="1"/>
  <c r="AM22" i="56"/>
  <c r="AN22" i="56" s="1"/>
  <c r="AO22" i="56" s="1"/>
  <c r="AM21" i="56"/>
  <c r="AN21" i="56" s="1"/>
  <c r="AO21" i="56" s="1"/>
  <c r="AM26" i="56"/>
  <c r="AN26" i="56" s="1"/>
  <c r="AO26" i="56"/>
  <c r="AM25" i="56"/>
  <c r="AN25" i="56" s="1"/>
  <c r="AO25" i="56" s="1"/>
  <c r="AM30" i="56"/>
  <c r="AN30" i="56"/>
  <c r="AO30" i="56" s="1"/>
  <c r="AM29" i="56"/>
  <c r="AN29" i="56" s="1"/>
  <c r="AO29" i="56" s="1"/>
  <c r="AM33" i="56"/>
  <c r="AN33" i="56" s="1"/>
  <c r="AO33" i="56" s="1"/>
  <c r="AM4" i="56"/>
  <c r="AN4" i="56" s="1"/>
  <c r="AO4" i="56" s="1"/>
  <c r="AM3" i="56"/>
  <c r="AN3" i="56" s="1"/>
  <c r="AO3" i="56" s="1"/>
  <c r="AM8" i="56"/>
  <c r="AN8" i="56" s="1"/>
  <c r="AO8" i="56" s="1"/>
  <c r="AM7" i="56"/>
  <c r="AN7" i="56" s="1"/>
  <c r="AO7" i="56" s="1"/>
  <c r="AM12" i="56"/>
  <c r="AN12" i="56" s="1"/>
  <c r="AO12" i="56" s="1"/>
  <c r="AM11" i="56"/>
  <c r="AN11" i="56" s="1"/>
  <c r="AO11" i="56" s="1"/>
  <c r="AM16" i="56"/>
  <c r="AN16" i="56" s="1"/>
  <c r="AO16" i="56"/>
  <c r="AM15" i="56"/>
  <c r="AN15" i="56" s="1"/>
  <c r="AO15" i="56" s="1"/>
  <c r="AM20" i="56"/>
  <c r="AN20" i="56"/>
  <c r="AO20" i="56" s="1"/>
  <c r="AM19" i="56"/>
  <c r="AN19" i="56" s="1"/>
  <c r="AO19" i="56" s="1"/>
  <c r="AM24" i="56"/>
  <c r="AN24" i="56" s="1"/>
  <c r="AO24" i="56" s="1"/>
  <c r="AM23" i="56"/>
  <c r="AN23" i="56"/>
  <c r="AO23" i="56" s="1"/>
  <c r="AM28" i="56"/>
  <c r="AN28" i="56" s="1"/>
  <c r="AO28" i="56" s="1"/>
  <c r="AM27" i="56"/>
  <c r="AN27" i="56"/>
  <c r="AO27" i="56" s="1"/>
  <c r="AM32" i="56"/>
  <c r="AN32" i="56" s="1"/>
  <c r="AO32" i="56" s="1"/>
  <c r="AM31" i="56"/>
  <c r="AN31" i="56" s="1"/>
  <c r="AO31" i="56" s="1"/>
  <c r="AJ36" i="56"/>
  <c r="AM6" i="57"/>
  <c r="AN6" i="57"/>
  <c r="AO6" i="57" s="1"/>
  <c r="AM5" i="57"/>
  <c r="AN5" i="57" s="1"/>
  <c r="AM9" i="57"/>
  <c r="AN9" i="57" s="1"/>
  <c r="AO9" i="57" s="1"/>
  <c r="AM14" i="57"/>
  <c r="AN14" i="57" s="1"/>
  <c r="AO14" i="57" s="1"/>
  <c r="AM13" i="57"/>
  <c r="AN13" i="57" s="1"/>
  <c r="AO13" i="57" s="1"/>
  <c r="AM17" i="57"/>
  <c r="AN17" i="57" s="1"/>
  <c r="AO17" i="57" s="1"/>
  <c r="AM22" i="57"/>
  <c r="AN22" i="57" s="1"/>
  <c r="AO22" i="57" s="1"/>
  <c r="AM21" i="57"/>
  <c r="AN21" i="57" s="1"/>
  <c r="AO21" i="57" s="1"/>
  <c r="AM25" i="57"/>
  <c r="AN25" i="57" s="1"/>
  <c r="AO25" i="57"/>
  <c r="AM29" i="57"/>
  <c r="AN29" i="57" s="1"/>
  <c r="AO29" i="57" s="1"/>
  <c r="AM33" i="57"/>
  <c r="AN33" i="57"/>
  <c r="AO33" i="57" s="1"/>
  <c r="AM4" i="57"/>
  <c r="AN4" i="57" s="1"/>
  <c r="AM3" i="57"/>
  <c r="AN3" i="57"/>
  <c r="AO3" i="57" s="1"/>
  <c r="AM8" i="57"/>
  <c r="AN8" i="57" s="1"/>
  <c r="AO8" i="57" s="1"/>
  <c r="AM7" i="57"/>
  <c r="AN7" i="57" s="1"/>
  <c r="AO7" i="57" s="1"/>
  <c r="AM12" i="57"/>
  <c r="AN12" i="57" s="1"/>
  <c r="AO12" i="57" s="1"/>
  <c r="AM16" i="57"/>
  <c r="AN16" i="57" s="1"/>
  <c r="AO16" i="57" s="1"/>
  <c r="AM15" i="57"/>
  <c r="AN15" i="57"/>
  <c r="AO15" i="57" s="1"/>
  <c r="AM20" i="57"/>
  <c r="AN20" i="57" s="1"/>
  <c r="AO20" i="57" s="1"/>
  <c r="AM24" i="57"/>
  <c r="AN24" i="57" s="1"/>
  <c r="AO24" i="57" s="1"/>
  <c r="AM23" i="57"/>
  <c r="AN23" i="57" s="1"/>
  <c r="AO23" i="57" s="1"/>
  <c r="AM32" i="57"/>
  <c r="AN32" i="57" s="1"/>
  <c r="AO32" i="57"/>
  <c r="AM6" i="58"/>
  <c r="AN6" i="58" s="1"/>
  <c r="AO6" i="58" s="1"/>
  <c r="AM5" i="58"/>
  <c r="AN5" i="58" s="1"/>
  <c r="AO5" i="58" s="1"/>
  <c r="AM10" i="58"/>
  <c r="AN10" i="58" s="1"/>
  <c r="AO10" i="58" s="1"/>
  <c r="AM9" i="58"/>
  <c r="AN9" i="58" s="1"/>
  <c r="AO9" i="58" s="1"/>
  <c r="AM14" i="58"/>
  <c r="AN14" i="58" s="1"/>
  <c r="AO14" i="58" s="1"/>
  <c r="AM13" i="58"/>
  <c r="AN13" i="58" s="1"/>
  <c r="AO13" i="58" s="1"/>
  <c r="AM18" i="58"/>
  <c r="AN18" i="58" s="1"/>
  <c r="AO18" i="58" s="1"/>
  <c r="AM17" i="58"/>
  <c r="AN17" i="58" s="1"/>
  <c r="AO17" i="58" s="1"/>
  <c r="AM22" i="58"/>
  <c r="AN22" i="58" s="1"/>
  <c r="AO22" i="58" s="1"/>
  <c r="AM21" i="58"/>
  <c r="AN21" i="58" s="1"/>
  <c r="AO21" i="58" s="1"/>
  <c r="AM26" i="58"/>
  <c r="AN26" i="58" s="1"/>
  <c r="AO26" i="58" s="1"/>
  <c r="AM25" i="58"/>
  <c r="AN25" i="58" s="1"/>
  <c r="AO25" i="58" s="1"/>
  <c r="AM30" i="58"/>
  <c r="AN30" i="58" s="1"/>
  <c r="AO30" i="58" s="1"/>
  <c r="AM29" i="58"/>
  <c r="AN29" i="58" s="1"/>
  <c r="AO29" i="58" s="1"/>
  <c r="AM33" i="58"/>
  <c r="AN33" i="58"/>
  <c r="AO33" i="58" s="1"/>
  <c r="AM4" i="58"/>
  <c r="AN4" i="58" s="1"/>
  <c r="AO4" i="58" s="1"/>
  <c r="AM3" i="58"/>
  <c r="AN3" i="58" s="1"/>
  <c r="AM8" i="58"/>
  <c r="AN8" i="58" s="1"/>
  <c r="AO8" i="58" s="1"/>
  <c r="AM7" i="58"/>
  <c r="AN7" i="58" s="1"/>
  <c r="AO7" i="58"/>
  <c r="AM12" i="58"/>
  <c r="AN12" i="58" s="1"/>
  <c r="AO12" i="58" s="1"/>
  <c r="AM11" i="58"/>
  <c r="AN11" i="58"/>
  <c r="AO11" i="58" s="1"/>
  <c r="AM16" i="58"/>
  <c r="AN16" i="58" s="1"/>
  <c r="AO16" i="58" s="1"/>
  <c r="AM15" i="58"/>
  <c r="AN15" i="58" s="1"/>
  <c r="AO15" i="58" s="1"/>
  <c r="AM20" i="58"/>
  <c r="AN20" i="58"/>
  <c r="AO20" i="58" s="1"/>
  <c r="AM19" i="58"/>
  <c r="AN19" i="58" s="1"/>
  <c r="AO19" i="58" s="1"/>
  <c r="AM24" i="58"/>
  <c r="AN24" i="58"/>
  <c r="AO24" i="58" s="1"/>
  <c r="AM23" i="58"/>
  <c r="AN23" i="58" s="1"/>
  <c r="AO23" i="58" s="1"/>
  <c r="AM28" i="58"/>
  <c r="AN28" i="58" s="1"/>
  <c r="AO28" i="58" s="1"/>
  <c r="AM27" i="58"/>
  <c r="AN27" i="58" s="1"/>
  <c r="AO27" i="58" s="1"/>
  <c r="AM32" i="58"/>
  <c r="AN32" i="58" s="1"/>
  <c r="AO32" i="58" s="1"/>
  <c r="AM31" i="58"/>
  <c r="AN31" i="58" s="1"/>
  <c r="AO31" i="58" s="1"/>
  <c r="AJ36" i="58"/>
  <c r="AM6" i="59"/>
  <c r="AM5" i="59"/>
  <c r="AN5" i="59" s="1"/>
  <c r="AO5" i="59" s="1"/>
  <c r="AM10" i="59"/>
  <c r="AN10" i="59" s="1"/>
  <c r="AO10" i="59" s="1"/>
  <c r="AM9" i="59"/>
  <c r="AM14" i="59"/>
  <c r="AN14" i="59" s="1"/>
  <c r="AO14" i="59" s="1"/>
  <c r="AM13" i="59"/>
  <c r="AN13" i="59" s="1"/>
  <c r="AO13" i="59" s="1"/>
  <c r="AM18" i="59"/>
  <c r="AN18" i="59" s="1"/>
  <c r="AO18" i="59" s="1"/>
  <c r="AM17" i="59"/>
  <c r="AN17" i="59" s="1"/>
  <c r="AO17" i="59" s="1"/>
  <c r="AM22" i="59"/>
  <c r="AN22" i="59" s="1"/>
  <c r="AO22" i="59"/>
  <c r="AM21" i="59"/>
  <c r="AN21" i="59" s="1"/>
  <c r="AO21" i="59" s="1"/>
  <c r="AM26" i="59"/>
  <c r="AN26" i="59" s="1"/>
  <c r="AO26" i="59" s="1"/>
  <c r="AM25" i="59"/>
  <c r="AN25" i="59" s="1"/>
  <c r="AO25" i="59" s="1"/>
  <c r="AM30" i="59"/>
  <c r="AN30" i="59" s="1"/>
  <c r="AO30" i="59" s="1"/>
  <c r="AM29" i="59"/>
  <c r="AN29" i="59" s="1"/>
  <c r="AO29" i="59" s="1"/>
  <c r="AM33" i="59"/>
  <c r="AN33" i="59" s="1"/>
  <c r="AO33" i="59" s="1"/>
  <c r="AM4" i="59"/>
  <c r="AN4" i="59" s="1"/>
  <c r="AO4" i="59" s="1"/>
  <c r="AM3" i="59"/>
  <c r="AM8" i="59"/>
  <c r="AN8" i="59"/>
  <c r="AO8" i="59" s="1"/>
  <c r="AM7" i="59"/>
  <c r="AM12" i="59"/>
  <c r="AN12" i="59" s="1"/>
  <c r="AO12" i="59" s="1"/>
  <c r="AM11" i="59"/>
  <c r="AN11" i="59"/>
  <c r="AO11" i="59" s="1"/>
  <c r="AM16" i="59"/>
  <c r="AN16" i="59" s="1"/>
  <c r="AO16" i="59" s="1"/>
  <c r="AM15" i="59"/>
  <c r="AN15" i="59" s="1"/>
  <c r="AO15" i="59" s="1"/>
  <c r="AM20" i="59"/>
  <c r="AN20" i="59" s="1"/>
  <c r="AO20" i="59" s="1"/>
  <c r="AM19" i="59"/>
  <c r="AN19" i="59" s="1"/>
  <c r="AO19" i="59" s="1"/>
  <c r="AM24" i="59"/>
  <c r="AN24" i="59" s="1"/>
  <c r="AO24" i="59" s="1"/>
  <c r="AM23" i="59"/>
  <c r="AN23" i="59" s="1"/>
  <c r="AO23" i="59"/>
  <c r="AM28" i="59"/>
  <c r="AN28" i="59" s="1"/>
  <c r="AO28" i="59" s="1"/>
  <c r="AM27" i="59"/>
  <c r="AN27" i="59" s="1"/>
  <c r="AO27" i="59" s="1"/>
  <c r="AM32" i="59"/>
  <c r="AN32" i="59" s="1"/>
  <c r="AO32" i="59" s="1"/>
  <c r="AM31" i="59"/>
  <c r="AN31" i="59" s="1"/>
  <c r="AO31" i="59" s="1"/>
  <c r="AJ36" i="59"/>
  <c r="AM6" i="60"/>
  <c r="AN6" i="60" s="1"/>
  <c r="AO6" i="60" s="1"/>
  <c r="AM5" i="60"/>
  <c r="AN5" i="60" s="1"/>
  <c r="AO5" i="60" s="1"/>
  <c r="AM10" i="60"/>
  <c r="AN10" i="60" s="1"/>
  <c r="AO10" i="60" s="1"/>
  <c r="AM9" i="60"/>
  <c r="AN9" i="60" s="1"/>
  <c r="AO9" i="60" s="1"/>
  <c r="AM14" i="60"/>
  <c r="AN14" i="60" s="1"/>
  <c r="AO14" i="60"/>
  <c r="AM13" i="60"/>
  <c r="AN13" i="60" s="1"/>
  <c r="AO13" i="60" s="1"/>
  <c r="AM18" i="60"/>
  <c r="AN18" i="60"/>
  <c r="AO18" i="60" s="1"/>
  <c r="AM17" i="60"/>
  <c r="AN17" i="60" s="1"/>
  <c r="AO17" i="60" s="1"/>
  <c r="AM22" i="60"/>
  <c r="AN22" i="60" s="1"/>
  <c r="AO22" i="60" s="1"/>
  <c r="AM21" i="60"/>
  <c r="AN21" i="60"/>
  <c r="AO21" i="60" s="1"/>
  <c r="AM26" i="60"/>
  <c r="AN26" i="60" s="1"/>
  <c r="AO26" i="60" s="1"/>
  <c r="AM25" i="60"/>
  <c r="AN25" i="60"/>
  <c r="AO25" i="60" s="1"/>
  <c r="AM30" i="60"/>
  <c r="AN30" i="60" s="1"/>
  <c r="AO30" i="60" s="1"/>
  <c r="AM29" i="60"/>
  <c r="AN29" i="60" s="1"/>
  <c r="AO29" i="60" s="1"/>
  <c r="AM33" i="60"/>
  <c r="AN33" i="60" s="1"/>
  <c r="AO33" i="60" s="1"/>
  <c r="AM4" i="60"/>
  <c r="AN4" i="60" s="1"/>
  <c r="AO4" i="60" s="1"/>
  <c r="AM3" i="60"/>
  <c r="AN3" i="60" s="1"/>
  <c r="AO3" i="60" s="1"/>
  <c r="AM8" i="60"/>
  <c r="AN8" i="60" s="1"/>
  <c r="AO8" i="60" s="1"/>
  <c r="AM7" i="60"/>
  <c r="AN7" i="60" s="1"/>
  <c r="AO7" i="60" s="1"/>
  <c r="AM12" i="60"/>
  <c r="AN12" i="60" s="1"/>
  <c r="AO12" i="60" s="1"/>
  <c r="AM11" i="60"/>
  <c r="AN11" i="60" s="1"/>
  <c r="AO11" i="60" s="1"/>
  <c r="AM16" i="60"/>
  <c r="AN16" i="60"/>
  <c r="AO16" i="60" s="1"/>
  <c r="AM15" i="60"/>
  <c r="AN15" i="60" s="1"/>
  <c r="AO15" i="60" s="1"/>
  <c r="AM20" i="60"/>
  <c r="AN20" i="60" s="1"/>
  <c r="AO20" i="60" s="1"/>
  <c r="AM19" i="60"/>
  <c r="AN19" i="60" s="1"/>
  <c r="AO19" i="60" s="1"/>
  <c r="AM24" i="60"/>
  <c r="AN24" i="60" s="1"/>
  <c r="AO24" i="60" s="1"/>
  <c r="AM23" i="60"/>
  <c r="AN23" i="60" s="1"/>
  <c r="AO23" i="60" s="1"/>
  <c r="AM28" i="60"/>
  <c r="AN28" i="60" s="1"/>
  <c r="AO28" i="60"/>
  <c r="AM27" i="60"/>
  <c r="AN27" i="60" s="1"/>
  <c r="AO27" i="60" s="1"/>
  <c r="AM32" i="60"/>
  <c r="AN32" i="60" s="1"/>
  <c r="AO32" i="60" s="1"/>
  <c r="AM31" i="60"/>
  <c r="AN31" i="60" s="1"/>
  <c r="AO31" i="60" s="1"/>
  <c r="AJ36" i="60"/>
  <c r="AJ36" i="45"/>
  <c r="AO3" i="53"/>
  <c r="Y29" i="58"/>
  <c r="Z10" i="55"/>
  <c r="Y8" i="51"/>
  <c r="Y8" i="50"/>
  <c r="T16" i="47"/>
  <c r="T8" i="46"/>
  <c r="R33" i="60"/>
  <c r="R20" i="58"/>
  <c r="Y20" i="58" s="1"/>
  <c r="R4" i="57"/>
  <c r="T4" i="57" s="1"/>
  <c r="AA4" i="57" s="1"/>
  <c r="R20" i="57"/>
  <c r="T20" i="57" s="1"/>
  <c r="AA20" i="57" s="1"/>
  <c r="R4" i="56"/>
  <c r="R12" i="56"/>
  <c r="Y12" i="56" s="1"/>
  <c r="T24" i="56"/>
  <c r="AA24" i="56" s="1"/>
  <c r="Z24" i="56"/>
  <c r="R18" i="55"/>
  <c r="Y18" i="55" s="1"/>
  <c r="T16" i="52"/>
  <c r="AA16" i="52" s="1"/>
  <c r="Y16" i="51"/>
  <c r="T16" i="45"/>
  <c r="AA16" i="45" s="1"/>
  <c r="Z24" i="55"/>
  <c r="Z32" i="54"/>
  <c r="Z8" i="50"/>
  <c r="Y28" i="47"/>
  <c r="Z16" i="46"/>
  <c r="R4" i="44"/>
  <c r="T4" i="44" s="1"/>
  <c r="AA4" i="44" s="1"/>
  <c r="R26" i="54"/>
  <c r="T26" i="54" s="1"/>
  <c r="AA26" i="54" s="1"/>
  <c r="R18" i="53"/>
  <c r="Y18" i="53" s="1"/>
  <c r="R18" i="51"/>
  <c r="T18" i="51" s="1"/>
  <c r="AA18" i="51" s="1"/>
  <c r="R26" i="51"/>
  <c r="T26" i="51" s="1"/>
  <c r="R26" i="49"/>
  <c r="T26" i="49" s="1"/>
  <c r="AA26" i="49" s="1"/>
  <c r="Z3" i="59"/>
  <c r="R3" i="59"/>
  <c r="T3" i="59" s="1"/>
  <c r="AA3" i="59" s="1"/>
  <c r="W26" i="58"/>
  <c r="Z10" i="57"/>
  <c r="R10" i="57"/>
  <c r="Y10" i="57" s="1"/>
  <c r="Z18" i="57"/>
  <c r="R18" i="57"/>
  <c r="T18" i="57" s="1"/>
  <c r="Z22" i="54"/>
  <c r="R22" i="54"/>
  <c r="Y22" i="54" s="1"/>
  <c r="Z22" i="50"/>
  <c r="R6" i="47"/>
  <c r="Y6" i="47" s="1"/>
  <c r="L45" i="58"/>
  <c r="AK50" i="22"/>
  <c r="AI51" i="22" s="1"/>
  <c r="AI52" i="22" s="1"/>
  <c r="AI53" i="22" s="1"/>
  <c r="R5" i="60"/>
  <c r="T5" i="60" s="1"/>
  <c r="AA5" i="60" s="1"/>
  <c r="Z5" i="60"/>
  <c r="W3" i="59"/>
  <c r="V36" i="59"/>
  <c r="W10" i="58"/>
  <c r="R30" i="56"/>
  <c r="Y30" i="56" s="1"/>
  <c r="Z32" i="56"/>
  <c r="R6" i="51"/>
  <c r="Y6" i="51" s="1"/>
  <c r="Z22" i="51"/>
  <c r="R22" i="48"/>
  <c r="Y22" i="48" s="1"/>
  <c r="Z4" i="59"/>
  <c r="Z32" i="59"/>
  <c r="V36" i="58"/>
  <c r="L45" i="57"/>
  <c r="R20" i="56"/>
  <c r="Y24" i="55"/>
  <c r="Z30" i="54"/>
  <c r="R12" i="51"/>
  <c r="Y12" i="51" s="1"/>
  <c r="S36" i="47"/>
  <c r="O32" i="29"/>
  <c r="V32" i="29" s="1"/>
  <c r="O24" i="29"/>
  <c r="Q24" i="29" s="1"/>
  <c r="O12" i="29"/>
  <c r="V12" i="29" s="1"/>
  <c r="W30" i="47"/>
  <c r="R6" i="46"/>
  <c r="Y6" i="46" s="1"/>
  <c r="W30" i="46"/>
  <c r="W14" i="45"/>
  <c r="W30" i="45"/>
  <c r="W10" i="44"/>
  <c r="W26" i="44"/>
  <c r="F45" i="29"/>
  <c r="O8" i="29"/>
  <c r="Q8" i="29" s="1"/>
  <c r="X8" i="29" s="1"/>
  <c r="W8" i="29"/>
  <c r="W36" i="59"/>
  <c r="I51" i="22"/>
  <c r="I52" i="22" s="1"/>
  <c r="I53" i="22" s="1"/>
  <c r="Q51" i="22"/>
  <c r="Q52" i="22" s="1"/>
  <c r="Q53" i="22" s="1"/>
  <c r="AF51" i="22"/>
  <c r="AF52" i="22" s="1"/>
  <c r="AF53" i="22" s="1"/>
  <c r="AJ33" i="62"/>
  <c r="AJ36" i="62" s="1"/>
  <c r="AM32" i="62"/>
  <c r="AN32" i="62"/>
  <c r="AO32" i="62" s="1"/>
  <c r="AM33" i="62"/>
  <c r="AN33" i="62" s="1"/>
  <c r="AO33" i="62" s="1"/>
  <c r="AJ34" i="62"/>
  <c r="W36" i="62"/>
  <c r="V36" i="62"/>
  <c r="M44" i="62"/>
  <c r="AM3" i="62"/>
  <c r="AN3" i="62" s="1"/>
  <c r="AO3" i="62" s="1"/>
  <c r="AM4" i="62"/>
  <c r="AN4" i="62" s="1"/>
  <c r="AO4" i="62"/>
  <c r="R5" i="62"/>
  <c r="T5" i="62" s="1"/>
  <c r="AM5" i="62"/>
  <c r="AN5" i="62" s="1"/>
  <c r="AO5" i="62" s="1"/>
  <c r="AM6" i="62"/>
  <c r="AN6" i="62" s="1"/>
  <c r="AO6" i="62" s="1"/>
  <c r="R7" i="62"/>
  <c r="T7" i="62" s="1"/>
  <c r="AA7" i="62" s="1"/>
  <c r="AM7" i="62"/>
  <c r="AN7" i="62" s="1"/>
  <c r="AO7" i="62" s="1"/>
  <c r="AM8" i="62"/>
  <c r="AN8" i="62" s="1"/>
  <c r="AO8" i="62" s="1"/>
  <c r="R9" i="62"/>
  <c r="T9" i="62" s="1"/>
  <c r="AA9" i="62" s="1"/>
  <c r="AM9" i="62"/>
  <c r="AN9" i="62" s="1"/>
  <c r="AO9" i="62" s="1"/>
  <c r="R10" i="62"/>
  <c r="T10" i="62" s="1"/>
  <c r="AA10" i="62" s="1"/>
  <c r="AM10" i="62"/>
  <c r="AN10" i="62" s="1"/>
  <c r="AO10" i="62" s="1"/>
  <c r="R11" i="62"/>
  <c r="T11" i="62" s="1"/>
  <c r="AA11" i="62" s="1"/>
  <c r="AM11" i="62"/>
  <c r="AN11" i="62" s="1"/>
  <c r="AO11" i="62" s="1"/>
  <c r="R12" i="62"/>
  <c r="T12" i="62" s="1"/>
  <c r="AA12" i="62" s="1"/>
  <c r="AM12" i="62"/>
  <c r="AN12" i="62" s="1"/>
  <c r="AO12" i="62" s="1"/>
  <c r="R13" i="62"/>
  <c r="T13" i="62" s="1"/>
  <c r="AA13" i="62" s="1"/>
  <c r="AM13" i="62"/>
  <c r="AN13" i="62" s="1"/>
  <c r="AO13" i="62" s="1"/>
  <c r="R14" i="62"/>
  <c r="T14" i="62" s="1"/>
  <c r="AA14" i="62" s="1"/>
  <c r="AM14" i="62"/>
  <c r="AN14" i="62" s="1"/>
  <c r="AO14" i="62"/>
  <c r="R15" i="62"/>
  <c r="T15" i="62" s="1"/>
  <c r="AA15" i="62" s="1"/>
  <c r="AM15" i="62"/>
  <c r="AN15" i="62" s="1"/>
  <c r="AO15" i="62" s="1"/>
  <c r="R16" i="62"/>
  <c r="T16" i="62" s="1"/>
  <c r="AA16" i="62" s="1"/>
  <c r="AM16" i="62"/>
  <c r="AN16" i="62" s="1"/>
  <c r="AO16" i="62" s="1"/>
  <c r="R17" i="62"/>
  <c r="T17" i="62" s="1"/>
  <c r="AA17" i="62" s="1"/>
  <c r="AM17" i="62"/>
  <c r="AN17" i="62" s="1"/>
  <c r="AO17" i="62"/>
  <c r="AM18" i="62"/>
  <c r="AN18" i="62" s="1"/>
  <c r="AO18" i="62" s="1"/>
  <c r="R19" i="62"/>
  <c r="T19" i="62" s="1"/>
  <c r="AA19" i="62" s="1"/>
  <c r="AM19" i="62"/>
  <c r="AN19" i="62" s="1"/>
  <c r="AO19" i="62" s="1"/>
  <c r="AM20" i="62"/>
  <c r="AN20" i="62" s="1"/>
  <c r="AO20" i="62"/>
  <c r="R21" i="62"/>
  <c r="T21" i="62" s="1"/>
  <c r="AA21" i="62" s="1"/>
  <c r="AM21" i="62"/>
  <c r="AN21" i="62" s="1"/>
  <c r="AO21" i="62" s="1"/>
  <c r="AM22" i="62"/>
  <c r="AN22" i="62" s="1"/>
  <c r="AO22" i="62" s="1"/>
  <c r="R23" i="62"/>
  <c r="T23" i="62" s="1"/>
  <c r="AA23" i="62" s="1"/>
  <c r="AM23" i="62"/>
  <c r="AN23" i="62" s="1"/>
  <c r="AO23" i="62" s="1"/>
  <c r="AM24" i="62"/>
  <c r="AN24" i="62" s="1"/>
  <c r="AO24" i="62" s="1"/>
  <c r="R25" i="62"/>
  <c r="T25" i="62" s="1"/>
  <c r="AA25" i="62" s="1"/>
  <c r="AM25" i="62"/>
  <c r="AN25" i="62" s="1"/>
  <c r="AO25" i="62" s="1"/>
  <c r="AM26" i="62"/>
  <c r="AN26" i="62" s="1"/>
  <c r="AO26" i="62" s="1"/>
  <c r="AM27" i="62"/>
  <c r="AN27" i="62" s="1"/>
  <c r="AO27" i="62" s="1"/>
  <c r="AM28" i="62"/>
  <c r="AN28" i="62" s="1"/>
  <c r="AO28" i="62" s="1"/>
  <c r="AM29" i="62"/>
  <c r="AN29" i="62"/>
  <c r="AO29" i="62" s="1"/>
  <c r="AM30" i="62"/>
  <c r="AN30" i="62" s="1"/>
  <c r="AO30" i="62" s="1"/>
  <c r="R31" i="62"/>
  <c r="T31" i="62" s="1"/>
  <c r="AA31" i="62" s="1"/>
  <c r="AM31" i="62"/>
  <c r="AN31" i="62" s="1"/>
  <c r="AO31" i="62" s="1"/>
  <c r="R32" i="62"/>
  <c r="T32" i="62" s="1"/>
  <c r="AA32" i="62" s="1"/>
  <c r="R33" i="62"/>
  <c r="Y33" i="62" s="1"/>
  <c r="L44" i="62"/>
  <c r="AJ4" i="61"/>
  <c r="AM3" i="61"/>
  <c r="AN3" i="61" s="1"/>
  <c r="AJ5" i="61"/>
  <c r="AM4" i="61"/>
  <c r="AN4" i="61" s="1"/>
  <c r="AO4" i="61" s="1"/>
  <c r="AJ6" i="61"/>
  <c r="AM5" i="61"/>
  <c r="AN5" i="61" s="1"/>
  <c r="AO5" i="61" s="1"/>
  <c r="AJ7" i="61"/>
  <c r="AM6" i="61"/>
  <c r="AN6" i="61"/>
  <c r="AO6" i="61" s="1"/>
  <c r="AJ8" i="61"/>
  <c r="AM7" i="61"/>
  <c r="AN7" i="61" s="1"/>
  <c r="AO7" i="61" s="1"/>
  <c r="AJ9" i="61"/>
  <c r="AM8" i="61"/>
  <c r="AN8" i="61" s="1"/>
  <c r="AO8" i="61" s="1"/>
  <c r="AJ10" i="61"/>
  <c r="AM9" i="61"/>
  <c r="AN9" i="61" s="1"/>
  <c r="AO9" i="61" s="1"/>
  <c r="AJ11" i="61"/>
  <c r="AM10" i="61"/>
  <c r="AN10" i="61"/>
  <c r="AO10" i="61" s="1"/>
  <c r="AJ12" i="61"/>
  <c r="AM11" i="61"/>
  <c r="AN11" i="61" s="1"/>
  <c r="AO11" i="61" s="1"/>
  <c r="AJ13" i="61"/>
  <c r="AM12" i="61"/>
  <c r="AN12" i="61" s="1"/>
  <c r="AO12" i="61" s="1"/>
  <c r="AJ14" i="61"/>
  <c r="AM13" i="61"/>
  <c r="AN13" i="61"/>
  <c r="AO13" i="61" s="1"/>
  <c r="AJ15" i="61"/>
  <c r="AM14" i="61"/>
  <c r="AN14" i="61" s="1"/>
  <c r="AO14" i="61" s="1"/>
  <c r="AJ16" i="61"/>
  <c r="AM15" i="61"/>
  <c r="AN15" i="61" s="1"/>
  <c r="AO15" i="61" s="1"/>
  <c r="AJ17" i="61"/>
  <c r="AM16" i="61"/>
  <c r="AN16" i="61" s="1"/>
  <c r="AO16" i="61" s="1"/>
  <c r="AJ18" i="61"/>
  <c r="AM17" i="61"/>
  <c r="AN17" i="61" s="1"/>
  <c r="AO17" i="61" s="1"/>
  <c r="AJ19" i="61"/>
  <c r="AM18" i="61"/>
  <c r="AN18" i="61" s="1"/>
  <c r="AO18" i="61" s="1"/>
  <c r="AJ20" i="61"/>
  <c r="AM19" i="61"/>
  <c r="AN19" i="61" s="1"/>
  <c r="AO19" i="61" s="1"/>
  <c r="AJ21" i="61"/>
  <c r="AM20" i="61"/>
  <c r="AN20" i="61" s="1"/>
  <c r="AO20" i="61" s="1"/>
  <c r="AJ22" i="61"/>
  <c r="AM21" i="61"/>
  <c r="AN21" i="61" s="1"/>
  <c r="AO21" i="61" s="1"/>
  <c r="AJ23" i="61"/>
  <c r="AM22" i="61"/>
  <c r="AN22" i="61" s="1"/>
  <c r="AO22" i="61" s="1"/>
  <c r="AJ24" i="61"/>
  <c r="AM23" i="61"/>
  <c r="AN23" i="61"/>
  <c r="AO23" i="61" s="1"/>
  <c r="AJ25" i="61"/>
  <c r="AM24" i="61"/>
  <c r="AN24" i="61" s="1"/>
  <c r="AO24" i="61" s="1"/>
  <c r="AJ26" i="61"/>
  <c r="AM25" i="61"/>
  <c r="AN25" i="61" s="1"/>
  <c r="AO25" i="61" s="1"/>
  <c r="AJ27" i="61"/>
  <c r="AM26" i="61"/>
  <c r="AN26" i="61"/>
  <c r="AO26" i="61" s="1"/>
  <c r="AJ28" i="61"/>
  <c r="AM27" i="61"/>
  <c r="AN27" i="61" s="1"/>
  <c r="AO27" i="61" s="1"/>
  <c r="AJ29" i="61"/>
  <c r="AM28" i="61"/>
  <c r="AN28" i="61" s="1"/>
  <c r="AO28" i="61" s="1"/>
  <c r="AJ30" i="61"/>
  <c r="AM29" i="61"/>
  <c r="AN29" i="61"/>
  <c r="AO29" i="61" s="1"/>
  <c r="AJ31" i="61"/>
  <c r="AM30" i="61"/>
  <c r="AN30" i="61" s="1"/>
  <c r="AO30" i="61" s="1"/>
  <c r="AM31" i="61"/>
  <c r="AN31" i="61" s="1"/>
  <c r="AO31" i="61" s="1"/>
  <c r="AJ32" i="61"/>
  <c r="AM33" i="61"/>
  <c r="AN33" i="61" s="1"/>
  <c r="AO33" i="61" s="1"/>
  <c r="AM32" i="61"/>
  <c r="AN32" i="61"/>
  <c r="AO32" i="61" s="1"/>
  <c r="M44" i="61"/>
  <c r="R9" i="59"/>
  <c r="T9" i="59" s="1"/>
  <c r="AA9" i="59" s="1"/>
  <c r="R28" i="52"/>
  <c r="R16" i="44"/>
  <c r="T16" i="44" s="1"/>
  <c r="AA16" i="44" s="1"/>
  <c r="R10" i="47"/>
  <c r="T10" i="47" s="1"/>
  <c r="AA10" i="47" s="1"/>
  <c r="R4" i="45"/>
  <c r="T4" i="45" s="1"/>
  <c r="AA4" i="45" s="1"/>
  <c r="R8" i="44"/>
  <c r="T8" i="44" s="1"/>
  <c r="AA8" i="44" s="1"/>
  <c r="T5" i="61"/>
  <c r="AA5" i="61" s="1"/>
  <c r="Z9" i="61"/>
  <c r="R14" i="61"/>
  <c r="Y14" i="61" s="1"/>
  <c r="R22" i="61"/>
  <c r="T22" i="61" s="1"/>
  <c r="AA22" i="61" s="1"/>
  <c r="R26" i="61"/>
  <c r="R30" i="61"/>
  <c r="T30" i="61" s="1"/>
  <c r="AO4" i="57"/>
  <c r="AO3" i="48"/>
  <c r="AO4" i="51"/>
  <c r="AO3" i="50"/>
  <c r="AO3" i="46"/>
  <c r="AO3" i="44"/>
  <c r="T4" i="59"/>
  <c r="AA4" i="59" s="1"/>
  <c r="T29" i="57"/>
  <c r="AA29" i="57" s="1"/>
  <c r="T19" i="45"/>
  <c r="AA19" i="45" s="1"/>
  <c r="Z21" i="60"/>
  <c r="Y24" i="56"/>
  <c r="L45" i="52"/>
  <c r="R30" i="46"/>
  <c r="Y30" i="46" s="1"/>
  <c r="L45" i="46"/>
  <c r="L45" i="44"/>
  <c r="AJ37" i="29"/>
  <c r="AJ38" i="29"/>
  <c r="V36" i="61"/>
  <c r="L45" i="61"/>
  <c r="Z7" i="62"/>
  <c r="Z5" i="61" l="1"/>
  <c r="V24" i="29"/>
  <c r="T11" i="57"/>
  <c r="AA11" i="57" s="1"/>
  <c r="Z8" i="52"/>
  <c r="Y16" i="55"/>
  <c r="T9" i="61"/>
  <c r="AA9" i="61" s="1"/>
  <c r="R15" i="53"/>
  <c r="Z16" i="48"/>
  <c r="R12" i="60"/>
  <c r="T12" i="60" s="1"/>
  <c r="AA12" i="60" s="1"/>
  <c r="Z12" i="60"/>
  <c r="Y22" i="59"/>
  <c r="T22" i="59"/>
  <c r="AA22" i="59" s="1"/>
  <c r="Z3" i="57"/>
  <c r="R3" i="57"/>
  <c r="Y3" i="57" s="1"/>
  <c r="Z17" i="55"/>
  <c r="R17" i="55"/>
  <c r="Y17" i="55" s="1"/>
  <c r="T32" i="55"/>
  <c r="Y32" i="55"/>
  <c r="T16" i="53"/>
  <c r="AA16" i="53" s="1"/>
  <c r="Y16" i="53"/>
  <c r="R22" i="53"/>
  <c r="Y22" i="53" s="1"/>
  <c r="Z22" i="53"/>
  <c r="Z15" i="44"/>
  <c r="R15" i="44"/>
  <c r="Y15" i="44" s="1"/>
  <c r="O23" i="29"/>
  <c r="W23" i="29"/>
  <c r="T26" i="61"/>
  <c r="AA26" i="61" s="1"/>
  <c r="Y26" i="61"/>
  <c r="Y23" i="61"/>
  <c r="T7" i="58"/>
  <c r="Y7" i="58"/>
  <c r="Y11" i="53"/>
  <c r="T11" i="53"/>
  <c r="AA11" i="53" s="1"/>
  <c r="Y4" i="50"/>
  <c r="T4" i="50"/>
  <c r="AA4" i="50" s="1"/>
  <c r="R15" i="61"/>
  <c r="Z15" i="61"/>
  <c r="R27" i="61"/>
  <c r="Z27" i="61"/>
  <c r="Z4" i="62"/>
  <c r="R4" i="62"/>
  <c r="T4" i="62" s="1"/>
  <c r="AA4" i="62" s="1"/>
  <c r="T21" i="50"/>
  <c r="AA21" i="50" s="1"/>
  <c r="Y21" i="50"/>
  <c r="R32" i="60"/>
  <c r="Z32" i="60"/>
  <c r="T13" i="58"/>
  <c r="Y13" i="58"/>
  <c r="Z10" i="56"/>
  <c r="R10" i="56"/>
  <c r="T10" i="56" s="1"/>
  <c r="AA10" i="56" s="1"/>
  <c r="T28" i="56"/>
  <c r="Y28" i="56"/>
  <c r="R8" i="55"/>
  <c r="T8" i="55" s="1"/>
  <c r="AA8" i="55" s="1"/>
  <c r="Z8" i="55"/>
  <c r="R22" i="52"/>
  <c r="Y22" i="52" s="1"/>
  <c r="Z22" i="52"/>
  <c r="R3" i="48"/>
  <c r="Y3" i="48" s="1"/>
  <c r="Z3" i="48"/>
  <c r="Z9" i="47"/>
  <c r="R9" i="47"/>
  <c r="Y9" i="47" s="1"/>
  <c r="Y8" i="45"/>
  <c r="T8" i="45"/>
  <c r="AA8" i="45" s="1"/>
  <c r="O35" i="29"/>
  <c r="Q35" i="29" s="1"/>
  <c r="X35" i="29" s="1"/>
  <c r="W35" i="29"/>
  <c r="Q19" i="29"/>
  <c r="X19" i="29" s="1"/>
  <c r="V19" i="29"/>
  <c r="O15" i="29"/>
  <c r="W15" i="29"/>
  <c r="W7" i="29"/>
  <c r="Z23" i="61"/>
  <c r="Y20" i="56"/>
  <c r="T20" i="56"/>
  <c r="AA20" i="56" s="1"/>
  <c r="V27" i="29"/>
  <c r="R16" i="58"/>
  <c r="R26" i="62"/>
  <c r="T26" i="62" s="1"/>
  <c r="AA26" i="62" s="1"/>
  <c r="R24" i="62"/>
  <c r="T24" i="62" s="1"/>
  <c r="AA24" i="62" s="1"/>
  <c r="R22" i="62"/>
  <c r="T22" i="62" s="1"/>
  <c r="AA22" i="62" s="1"/>
  <c r="R6" i="49"/>
  <c r="Y6" i="49" s="1"/>
  <c r="R6" i="53"/>
  <c r="Y6" i="53" s="1"/>
  <c r="R26" i="57"/>
  <c r="T26" i="57" s="1"/>
  <c r="AA26" i="57" s="1"/>
  <c r="Z24" i="50"/>
  <c r="R7" i="45"/>
  <c r="T7" i="45" s="1"/>
  <c r="AA7" i="45" s="1"/>
  <c r="Y27" i="60"/>
  <c r="R20" i="62"/>
  <c r="T20" i="62" s="1"/>
  <c r="AA20" i="62" s="1"/>
  <c r="R18" i="62"/>
  <c r="T18" i="62" s="1"/>
  <c r="AA18" i="62" s="1"/>
  <c r="W26" i="29"/>
  <c r="R6" i="45"/>
  <c r="Y6" i="45" s="1"/>
  <c r="Z8" i="46"/>
  <c r="Y31" i="48"/>
  <c r="AA11" i="60"/>
  <c r="R11" i="58"/>
  <c r="T11" i="58" s="1"/>
  <c r="AA11" i="58" s="1"/>
  <c r="X27" i="29"/>
  <c r="AJ36" i="61"/>
  <c r="Y26" i="51"/>
  <c r="Y10" i="61"/>
  <c r="Y4" i="45"/>
  <c r="T51" i="22"/>
  <c r="T52" i="22" s="1"/>
  <c r="T53" i="22" s="1"/>
  <c r="V8" i="29"/>
  <c r="T18" i="53"/>
  <c r="AA18" i="53" s="1"/>
  <c r="AM11" i="55"/>
  <c r="AN11" i="55" s="1"/>
  <c r="AO11" i="55" s="1"/>
  <c r="AM18" i="55"/>
  <c r="AN18" i="55" s="1"/>
  <c r="AO18" i="55" s="1"/>
  <c r="AN36" i="46"/>
  <c r="AN37" i="46" s="1"/>
  <c r="AO4" i="46"/>
  <c r="Y6" i="62"/>
  <c r="Y4" i="57"/>
  <c r="T3" i="56"/>
  <c r="AA3" i="56" s="1"/>
  <c r="AA31" i="53"/>
  <c r="AA31" i="48"/>
  <c r="Y12" i="60"/>
  <c r="Z8" i="57"/>
  <c r="AA16" i="55"/>
  <c r="AA16" i="48"/>
  <c r="L44" i="48"/>
  <c r="Z26" i="47"/>
  <c r="Z4" i="46"/>
  <c r="W36" i="55"/>
  <c r="W36" i="52"/>
  <c r="Y23" i="60"/>
  <c r="Z5" i="59"/>
  <c r="Z9" i="59"/>
  <c r="Z17" i="59"/>
  <c r="Z26" i="59"/>
  <c r="Z30" i="59"/>
  <c r="Y10" i="58"/>
  <c r="Z22" i="57"/>
  <c r="Z27" i="57"/>
  <c r="Z31" i="57"/>
  <c r="Z11" i="55"/>
  <c r="Z27" i="55"/>
  <c r="V36" i="54"/>
  <c r="Y6" i="54"/>
  <c r="Z7" i="54"/>
  <c r="Z25" i="54"/>
  <c r="Z33" i="54"/>
  <c r="Z25" i="53"/>
  <c r="M45" i="53"/>
  <c r="L44" i="53"/>
  <c r="Z9" i="52"/>
  <c r="Z15" i="52"/>
  <c r="Z26" i="52"/>
  <c r="Z31" i="52"/>
  <c r="V36" i="51"/>
  <c r="Z30" i="51"/>
  <c r="Z3" i="50"/>
  <c r="Y27" i="50"/>
  <c r="Z31" i="50"/>
  <c r="Z10" i="49"/>
  <c r="Z11" i="49"/>
  <c r="Y17" i="49"/>
  <c r="Y22" i="49"/>
  <c r="Z15" i="48"/>
  <c r="Z30" i="48"/>
  <c r="AA8" i="47"/>
  <c r="Z25" i="47"/>
  <c r="Z22" i="45"/>
  <c r="Z7" i="44"/>
  <c r="AN3" i="59"/>
  <c r="AN9" i="59"/>
  <c r="AO9" i="59" s="1"/>
  <c r="AA15" i="48"/>
  <c r="L63" i="22"/>
  <c r="N51" i="22"/>
  <c r="N52" i="22" s="1"/>
  <c r="N53" i="22" s="1"/>
  <c r="J51" i="22"/>
  <c r="J52" i="22" s="1"/>
  <c r="J53" i="22" s="1"/>
  <c r="Z29" i="60"/>
  <c r="Y4" i="59"/>
  <c r="Y8" i="59"/>
  <c r="Z12" i="59"/>
  <c r="Z16" i="59"/>
  <c r="Z20" i="59"/>
  <c r="Z25" i="59"/>
  <c r="Z29" i="59"/>
  <c r="W36" i="58"/>
  <c r="Z6" i="57"/>
  <c r="Z16" i="57"/>
  <c r="Z30" i="57"/>
  <c r="V36" i="56"/>
  <c r="Z8" i="56"/>
  <c r="Z14" i="56"/>
  <c r="Z33" i="56"/>
  <c r="Z26" i="55"/>
  <c r="Z31" i="55"/>
  <c r="Z5" i="54"/>
  <c r="Z24" i="54"/>
  <c r="Z31" i="54"/>
  <c r="Z31" i="53"/>
  <c r="AA30" i="52"/>
  <c r="Z6" i="51"/>
  <c r="Z23" i="51"/>
  <c r="Z25" i="50"/>
  <c r="Z9" i="49"/>
  <c r="Y12" i="49"/>
  <c r="Z15" i="49"/>
  <c r="Z14" i="48"/>
  <c r="Z13" i="47"/>
  <c r="Z18" i="47"/>
  <c r="Z29" i="47"/>
  <c r="Z17" i="46"/>
  <c r="Z33" i="46"/>
  <c r="Z29" i="44"/>
  <c r="Z29" i="61"/>
  <c r="Z33" i="62"/>
  <c r="Z8" i="62"/>
  <c r="AN36" i="50"/>
  <c r="AN37" i="50" s="1"/>
  <c r="AO3" i="49"/>
  <c r="AN36" i="49"/>
  <c r="AN37" i="49" s="1"/>
  <c r="AN36" i="44"/>
  <c r="AN37" i="44" s="1"/>
  <c r="AO5" i="57"/>
  <c r="AO3" i="59"/>
  <c r="AN36" i="61"/>
  <c r="AN37" i="61" s="1"/>
  <c r="AO3" i="61"/>
  <c r="AO3" i="58"/>
  <c r="AN36" i="58"/>
  <c r="AN37" i="58" s="1"/>
  <c r="L45" i="60"/>
  <c r="L44" i="60"/>
  <c r="AN36" i="45"/>
  <c r="AN37" i="45" s="1"/>
  <c r="V36" i="48"/>
  <c r="AA26" i="53"/>
  <c r="Y8" i="47"/>
  <c r="AA16" i="47"/>
  <c r="M44" i="59"/>
  <c r="M45" i="59"/>
  <c r="R24" i="48"/>
  <c r="T24" i="48" s="1"/>
  <c r="AA24" i="48" s="1"/>
  <c r="Z24" i="48"/>
  <c r="Y32" i="46"/>
  <c r="T32" i="46"/>
  <c r="AA32" i="46" s="1"/>
  <c r="AJ28" i="57"/>
  <c r="AM27" i="57"/>
  <c r="AN27" i="57" s="1"/>
  <c r="AO27" i="57" s="1"/>
  <c r="AJ8" i="52"/>
  <c r="AM7" i="52"/>
  <c r="AN7" i="52" s="1"/>
  <c r="AO7" i="52" s="1"/>
  <c r="AN36" i="55"/>
  <c r="AN37" i="55" s="1"/>
  <c r="T29" i="61"/>
  <c r="AA29" i="61" s="1"/>
  <c r="AA14" i="46"/>
  <c r="E51" i="22"/>
  <c r="E52" i="22" s="1"/>
  <c r="E53" i="22" s="1"/>
  <c r="AA12" i="49"/>
  <c r="V36" i="53"/>
  <c r="Y13" i="57"/>
  <c r="Y5" i="57"/>
  <c r="T5" i="57"/>
  <c r="AA5" i="57" s="1"/>
  <c r="W3" i="54"/>
  <c r="Y27" i="53"/>
  <c r="W27" i="51"/>
  <c r="M44" i="44"/>
  <c r="R29" i="44"/>
  <c r="AN44" i="22"/>
  <c r="AN42" i="22"/>
  <c r="W26" i="60"/>
  <c r="W36" i="60" s="1"/>
  <c r="Y26" i="60"/>
  <c r="W6" i="50"/>
  <c r="W36" i="50" s="1"/>
  <c r="V36" i="50"/>
  <c r="L44" i="50"/>
  <c r="L45" i="50"/>
  <c r="V36" i="47"/>
  <c r="W3" i="47"/>
  <c r="W36" i="47" s="1"/>
  <c r="Y10" i="56"/>
  <c r="Z31" i="51"/>
  <c r="R31" i="51"/>
  <c r="Y31" i="51" s="1"/>
  <c r="Z19" i="47"/>
  <c r="R19" i="47"/>
  <c r="Y19" i="47" s="1"/>
  <c r="Z30" i="47"/>
  <c r="R30" i="47"/>
  <c r="AA23" i="55"/>
  <c r="AN36" i="51"/>
  <c r="AN37" i="51" s="1"/>
  <c r="AN36" i="62"/>
  <c r="AN37" i="62" s="1"/>
  <c r="AO3" i="47"/>
  <c r="AN36" i="47"/>
  <c r="AN37" i="47" s="1"/>
  <c r="Y25" i="49"/>
  <c r="Z21" i="55"/>
  <c r="R21" i="55"/>
  <c r="Z23" i="44"/>
  <c r="R23" i="44"/>
  <c r="O13" i="29"/>
  <c r="Q13" i="29" s="1"/>
  <c r="X13" i="29" s="1"/>
  <c r="W13" i="29"/>
  <c r="AJ12" i="57"/>
  <c r="AM11" i="57"/>
  <c r="AN11" i="57" s="1"/>
  <c r="AO11" i="57" s="1"/>
  <c r="AJ30" i="53"/>
  <c r="AM30" i="53"/>
  <c r="AN30" i="53" s="1"/>
  <c r="AO30" i="53" s="1"/>
  <c r="Z13" i="60"/>
  <c r="Y5" i="60"/>
  <c r="R8" i="56"/>
  <c r="T8" i="56" s="1"/>
  <c r="AA8" i="56" s="1"/>
  <c r="Y22" i="55"/>
  <c r="T4" i="58"/>
  <c r="AA4" i="58" s="1"/>
  <c r="T26" i="52"/>
  <c r="AA26" i="52" s="1"/>
  <c r="Z16" i="45"/>
  <c r="AN7" i="59"/>
  <c r="AO7" i="59" s="1"/>
  <c r="AN6" i="59"/>
  <c r="AO6" i="59" s="1"/>
  <c r="AM28" i="57"/>
  <c r="AN28" i="57" s="1"/>
  <c r="AO28" i="57" s="1"/>
  <c r="AN36" i="56"/>
  <c r="AN37" i="56" s="1"/>
  <c r="AN36" i="54"/>
  <c r="AN37" i="54" s="1"/>
  <c r="AN12" i="52"/>
  <c r="AO12" i="52" s="1"/>
  <c r="AN36" i="60"/>
  <c r="AN37" i="60" s="1"/>
  <c r="R14" i="48"/>
  <c r="Y14" i="48" s="1"/>
  <c r="AA27" i="53"/>
  <c r="AA28" i="56"/>
  <c r="V36" i="49"/>
  <c r="R18" i="58"/>
  <c r="T18" i="58" s="1"/>
  <c r="AA18" i="58" s="1"/>
  <c r="T18" i="55"/>
  <c r="AA18" i="55" s="1"/>
  <c r="Z32" i="46"/>
  <c r="Z16" i="47"/>
  <c r="R30" i="57"/>
  <c r="Y30" i="57" s="1"/>
  <c r="AM31" i="57"/>
  <c r="AN31" i="57" s="1"/>
  <c r="AO31" i="57" s="1"/>
  <c r="AM30" i="57"/>
  <c r="AN30" i="57" s="1"/>
  <c r="AO30" i="57" s="1"/>
  <c r="AM8" i="52"/>
  <c r="AN8" i="52" s="1"/>
  <c r="AO8" i="52" s="1"/>
  <c r="Z8" i="60"/>
  <c r="AA25" i="44"/>
  <c r="R28" i="60"/>
  <c r="Z28" i="60"/>
  <c r="R4" i="60"/>
  <c r="Z4" i="60"/>
  <c r="Z23" i="57"/>
  <c r="R23" i="57"/>
  <c r="Y23" i="57" s="1"/>
  <c r="L45" i="54"/>
  <c r="L44" i="54"/>
  <c r="L44" i="47"/>
  <c r="L45" i="47"/>
  <c r="V36" i="46"/>
  <c r="V36" i="45"/>
  <c r="W3" i="45"/>
  <c r="W36" i="45" s="1"/>
  <c r="M45" i="45"/>
  <c r="M44" i="45"/>
  <c r="AJ20" i="57"/>
  <c r="AM19" i="57"/>
  <c r="AN19" i="57" s="1"/>
  <c r="AO19" i="57" s="1"/>
  <c r="AJ7" i="53"/>
  <c r="AM6" i="53"/>
  <c r="AN6" i="53" s="1"/>
  <c r="AM7" i="53"/>
  <c r="AN7" i="53" s="1"/>
  <c r="AO7" i="53" s="1"/>
  <c r="AJ31" i="52"/>
  <c r="AM31" i="52"/>
  <c r="AN31" i="52" s="1"/>
  <c r="AO31" i="52" s="1"/>
  <c r="AA13" i="58"/>
  <c r="Y23" i="55"/>
  <c r="T5" i="54"/>
  <c r="AA5" i="54" s="1"/>
  <c r="Y5" i="54"/>
  <c r="Y19" i="53"/>
  <c r="Y27" i="51"/>
  <c r="W36" i="48"/>
  <c r="T7" i="46"/>
  <c r="AA7" i="46" s="1"/>
  <c r="Y7" i="46"/>
  <c r="V36" i="60"/>
  <c r="Z32" i="58"/>
  <c r="W6" i="57"/>
  <c r="V36" i="57"/>
  <c r="Y12" i="57"/>
  <c r="W12" i="57"/>
  <c r="AA12" i="57" s="1"/>
  <c r="W36" i="56"/>
  <c r="Z25" i="56"/>
  <c r="R25" i="56"/>
  <c r="T25" i="56" s="1"/>
  <c r="AA25" i="56" s="1"/>
  <c r="Z30" i="55"/>
  <c r="R30" i="55"/>
  <c r="Y30" i="55" s="1"/>
  <c r="V36" i="52"/>
  <c r="R6" i="52"/>
  <c r="Y6" i="52" s="1"/>
  <c r="S36" i="52"/>
  <c r="W16" i="51"/>
  <c r="W36" i="51" s="1"/>
  <c r="Z16" i="51"/>
  <c r="Y6" i="50"/>
  <c r="Z26" i="50"/>
  <c r="R26" i="50"/>
  <c r="W20" i="49"/>
  <c r="W36" i="49" s="1"/>
  <c r="Y20" i="49"/>
  <c r="Z25" i="49"/>
  <c r="Z14" i="46"/>
  <c r="Z15" i="45"/>
  <c r="W6" i="44"/>
  <c r="W36" i="44" s="1"/>
  <c r="V36" i="44"/>
  <c r="Z14" i="44"/>
  <c r="R14" i="44"/>
  <c r="Z21" i="44"/>
  <c r="R21" i="44"/>
  <c r="Y21" i="44" s="1"/>
  <c r="Z33" i="44"/>
  <c r="R33" i="44"/>
  <c r="T33" i="44" s="1"/>
  <c r="AA33" i="44" s="1"/>
  <c r="AJ19" i="57"/>
  <c r="AM18" i="57"/>
  <c r="AN18" i="57" s="1"/>
  <c r="AO18" i="57" s="1"/>
  <c r="AJ15" i="52"/>
  <c r="AM15" i="52"/>
  <c r="AN15" i="52" s="1"/>
  <c r="AO15" i="52" s="1"/>
  <c r="AJ24" i="52"/>
  <c r="AM23" i="52"/>
  <c r="AN23" i="52" s="1"/>
  <c r="AO23" i="52" s="1"/>
  <c r="AJ27" i="48"/>
  <c r="AM27" i="48"/>
  <c r="AN27" i="48" s="1"/>
  <c r="AO27" i="48" s="1"/>
  <c r="AJ30" i="48"/>
  <c r="AM29" i="48"/>
  <c r="AN29" i="48" s="1"/>
  <c r="AO29" i="48" s="1"/>
  <c r="AL39" i="22"/>
  <c r="AP35" i="22"/>
  <c r="AL30" i="22"/>
  <c r="AP23" i="22"/>
  <c r="AP15" i="22"/>
  <c r="AL11" i="22"/>
  <c r="AJ51" i="22"/>
  <c r="AJ52" i="22" s="1"/>
  <c r="AJ53" i="22" s="1"/>
  <c r="AJ11" i="48"/>
  <c r="AM11" i="48"/>
  <c r="AN11" i="48" s="1"/>
  <c r="AO11" i="48" s="1"/>
  <c r="AJ14" i="48"/>
  <c r="AM13" i="48"/>
  <c r="AN13" i="48" s="1"/>
  <c r="AO13" i="48" s="1"/>
  <c r="R31" i="60"/>
  <c r="Y31" i="60" s="1"/>
  <c r="Z31" i="60"/>
  <c r="AA19" i="60"/>
  <c r="Y15" i="60"/>
  <c r="Z7" i="60"/>
  <c r="Z21" i="59"/>
  <c r="R21" i="59"/>
  <c r="T21" i="59" s="1"/>
  <c r="AA21" i="59" s="1"/>
  <c r="R26" i="58"/>
  <c r="Z26" i="58"/>
  <c r="Z17" i="57"/>
  <c r="R17" i="57"/>
  <c r="T17" i="57" s="1"/>
  <c r="AA17" i="57" s="1"/>
  <c r="V36" i="55"/>
  <c r="Z6" i="55"/>
  <c r="R6" i="55"/>
  <c r="Y6" i="55" s="1"/>
  <c r="W10" i="54"/>
  <c r="AA10" i="54" s="1"/>
  <c r="Y10" i="54"/>
  <c r="W8" i="53"/>
  <c r="W36" i="53" s="1"/>
  <c r="Y8" i="53"/>
  <c r="Z12" i="53"/>
  <c r="Z27" i="52"/>
  <c r="Z25" i="48"/>
  <c r="Y8" i="46"/>
  <c r="W8" i="46"/>
  <c r="W36" i="46" s="1"/>
  <c r="Z31" i="45"/>
  <c r="AJ11" i="57"/>
  <c r="AM10" i="57"/>
  <c r="AN10" i="57" s="1"/>
  <c r="AO10" i="57" s="1"/>
  <c r="AJ27" i="57"/>
  <c r="AM26" i="57"/>
  <c r="AN26" i="57" s="1"/>
  <c r="AO26" i="57" s="1"/>
  <c r="AJ14" i="53"/>
  <c r="AM14" i="53"/>
  <c r="AN14" i="53" s="1"/>
  <c r="AO14" i="53" s="1"/>
  <c r="AJ23" i="53"/>
  <c r="AM22" i="53"/>
  <c r="AN22" i="53" s="1"/>
  <c r="AO22" i="53" s="1"/>
  <c r="AM23" i="53"/>
  <c r="AN23" i="53" s="1"/>
  <c r="AO23" i="53" s="1"/>
  <c r="AA3" i="60"/>
  <c r="Y30" i="60"/>
  <c r="Z17" i="58"/>
  <c r="R17" i="58"/>
  <c r="Y17" i="58" s="1"/>
  <c r="AA8" i="53"/>
  <c r="AA8" i="51"/>
  <c r="AA16" i="51"/>
  <c r="Z10" i="48"/>
  <c r="AA28" i="47"/>
  <c r="AA30" i="61"/>
  <c r="Y28" i="52"/>
  <c r="AA21" i="49"/>
  <c r="X24" i="29"/>
  <c r="AA18" i="57"/>
  <c r="AA26" i="51"/>
  <c r="Y4" i="56"/>
  <c r="Y29" i="57"/>
  <c r="AA23" i="52"/>
  <c r="AA5" i="50"/>
  <c r="Y21" i="47"/>
  <c r="AA7" i="59"/>
  <c r="Z19" i="59"/>
  <c r="Y24" i="59"/>
  <c r="Z28" i="59"/>
  <c r="AA32" i="59"/>
  <c r="Z4" i="58"/>
  <c r="AA10" i="58"/>
  <c r="Z14" i="57"/>
  <c r="Z25" i="57"/>
  <c r="Z9" i="56"/>
  <c r="Z23" i="55"/>
  <c r="Z28" i="55"/>
  <c r="Z3" i="54"/>
  <c r="Z15" i="54"/>
  <c r="Z7" i="53"/>
  <c r="AA8" i="52"/>
  <c r="AA14" i="52"/>
  <c r="Z15" i="51"/>
  <c r="L44" i="51"/>
  <c r="Z18" i="50"/>
  <c r="AA30" i="50"/>
  <c r="Z19" i="49"/>
  <c r="Z26" i="49"/>
  <c r="Z33" i="49"/>
  <c r="Z9" i="48"/>
  <c r="Z22" i="48"/>
  <c r="Y16" i="47"/>
  <c r="Y20" i="47"/>
  <c r="Z21" i="47"/>
  <c r="Z27" i="47"/>
  <c r="Z10" i="46"/>
  <c r="Z29" i="46"/>
  <c r="Y16" i="45"/>
  <c r="Z17" i="45"/>
  <c r="R17" i="45"/>
  <c r="Y17" i="45" s="1"/>
  <c r="Z33" i="45"/>
  <c r="R33" i="45"/>
  <c r="Y33" i="45" s="1"/>
  <c r="L44" i="45"/>
  <c r="Z12" i="44"/>
  <c r="AA29" i="58"/>
  <c r="AA7" i="58"/>
  <c r="AA13" i="56"/>
  <c r="Y19" i="51"/>
  <c r="Y21" i="49"/>
  <c r="Z33" i="60"/>
  <c r="AA21" i="60"/>
  <c r="Z7" i="58"/>
  <c r="Z13" i="58"/>
  <c r="Z20" i="58"/>
  <c r="Z27" i="58"/>
  <c r="Z4" i="57"/>
  <c r="Z5" i="57"/>
  <c r="Z12" i="57"/>
  <c r="Z13" i="57"/>
  <c r="Z20" i="57"/>
  <c r="Z21" i="57"/>
  <c r="Z29" i="57"/>
  <c r="Z4" i="56"/>
  <c r="Z5" i="56"/>
  <c r="Z12" i="56"/>
  <c r="Z13" i="56"/>
  <c r="Z20" i="56"/>
  <c r="Z28" i="56"/>
  <c r="Z29" i="56"/>
  <c r="Z12" i="55"/>
  <c r="Z13" i="55"/>
  <c r="Z20" i="55"/>
  <c r="Z22" i="55"/>
  <c r="AA24" i="55"/>
  <c r="Z25" i="55"/>
  <c r="AA32" i="55"/>
  <c r="Z33" i="55"/>
  <c r="Z10" i="54"/>
  <c r="Z11" i="54"/>
  <c r="Z18" i="54"/>
  <c r="Z19" i="54"/>
  <c r="Z26" i="54"/>
  <c r="Z27" i="54"/>
  <c r="Z10" i="53"/>
  <c r="Z11" i="53"/>
  <c r="Z18" i="53"/>
  <c r="Z19" i="53"/>
  <c r="Z26" i="53"/>
  <c r="Z27" i="53"/>
  <c r="Z4" i="52"/>
  <c r="Z5" i="52"/>
  <c r="Z13" i="52"/>
  <c r="Z28" i="52"/>
  <c r="Z18" i="51"/>
  <c r="Z19" i="51"/>
  <c r="Z26" i="51"/>
  <c r="Z27" i="51"/>
  <c r="Z4" i="50"/>
  <c r="Z5" i="50"/>
  <c r="Z21" i="50"/>
  <c r="AA5" i="49"/>
  <c r="Z12" i="49"/>
  <c r="Z20" i="49"/>
  <c r="Z21" i="49"/>
  <c r="Z28" i="49"/>
  <c r="Z29" i="49"/>
  <c r="Z12" i="48"/>
  <c r="Z13" i="48"/>
  <c r="Z20" i="48"/>
  <c r="Z21" i="48"/>
  <c r="Z28" i="48"/>
  <c r="Z29" i="48"/>
  <c r="Z6" i="47"/>
  <c r="AA14" i="47"/>
  <c r="Z15" i="47"/>
  <c r="Z22" i="47"/>
  <c r="Z23" i="47"/>
  <c r="Z31" i="47"/>
  <c r="Z15" i="46"/>
  <c r="Z22" i="46"/>
  <c r="Z30" i="46"/>
  <c r="Z4" i="45"/>
  <c r="Z13" i="45"/>
  <c r="Z18" i="45"/>
  <c r="Z19" i="45"/>
  <c r="Z20" i="45"/>
  <c r="Z21" i="45"/>
  <c r="Z29" i="45"/>
  <c r="Z3" i="44"/>
  <c r="Z4" i="44"/>
  <c r="Z5" i="44"/>
  <c r="Z11" i="44"/>
  <c r="Z18" i="44"/>
  <c r="Z24" i="44"/>
  <c r="Z25" i="44"/>
  <c r="Z30" i="44"/>
  <c r="Z31" i="44"/>
  <c r="V34" i="29"/>
  <c r="X26" i="29"/>
  <c r="W10" i="29"/>
  <c r="W36" i="61"/>
  <c r="AA7" i="61"/>
  <c r="Z12" i="61"/>
  <c r="Z14" i="61"/>
  <c r="Z16" i="61"/>
  <c r="Z20" i="61"/>
  <c r="Z22" i="61"/>
  <c r="Z24" i="61"/>
  <c r="Z26" i="61"/>
  <c r="Z28" i="61"/>
  <c r="Z30" i="61"/>
  <c r="Z6" i="61"/>
  <c r="Z10" i="61"/>
  <c r="Z11" i="61"/>
  <c r="Z31" i="61"/>
  <c r="Z6" i="62"/>
  <c r="Z11" i="62"/>
  <c r="Z15" i="62"/>
  <c r="Z19" i="62"/>
  <c r="Z23" i="62"/>
  <c r="Z27" i="62"/>
  <c r="Z31" i="62"/>
  <c r="AA17" i="61"/>
  <c r="T22" i="51"/>
  <c r="AA22" i="51" s="1"/>
  <c r="Y22" i="51"/>
  <c r="T22" i="50"/>
  <c r="AA22" i="50" s="1"/>
  <c r="Y22" i="50"/>
  <c r="T19" i="53"/>
  <c r="AA19" i="53" s="1"/>
  <c r="R30" i="48"/>
  <c r="R4" i="54"/>
  <c r="Z14" i="52"/>
  <c r="Z6" i="48"/>
  <c r="T24" i="59"/>
  <c r="AA24" i="59" s="1"/>
  <c r="Y26" i="53"/>
  <c r="Y14" i="52"/>
  <c r="R27" i="59"/>
  <c r="Y27" i="59" s="1"/>
  <c r="R31" i="57"/>
  <c r="R7" i="55"/>
  <c r="T7" i="55" s="1"/>
  <c r="AA7" i="55" s="1"/>
  <c r="R3" i="54"/>
  <c r="R31" i="52"/>
  <c r="Y31" i="52" s="1"/>
  <c r="R7" i="52"/>
  <c r="R31" i="50"/>
  <c r="T31" i="50" s="1"/>
  <c r="AA31" i="50" s="1"/>
  <c r="R25" i="47"/>
  <c r="T29" i="55"/>
  <c r="AA29" i="55" s="1"/>
  <c r="Y23" i="52"/>
  <c r="Y16" i="44"/>
  <c r="R32" i="61"/>
  <c r="R33" i="61"/>
  <c r="Y33" i="61" s="1"/>
  <c r="R18" i="47"/>
  <c r="Y18" i="47" s="1"/>
  <c r="R24" i="58"/>
  <c r="R32" i="44"/>
  <c r="Y15" i="62"/>
  <c r="O33" i="29"/>
  <c r="V33" i="29" s="1"/>
  <c r="W34" i="29"/>
  <c r="Z30" i="49"/>
  <c r="Z14" i="50"/>
  <c r="Z30" i="52"/>
  <c r="R12" i="53"/>
  <c r="R28" i="55"/>
  <c r="R16" i="56"/>
  <c r="T16" i="56" s="1"/>
  <c r="AA16" i="56" s="1"/>
  <c r="Z24" i="59"/>
  <c r="Z27" i="60"/>
  <c r="Z23" i="59"/>
  <c r="T27" i="51"/>
  <c r="T8" i="59"/>
  <c r="AA8" i="59" s="1"/>
  <c r="Z22" i="49"/>
  <c r="Z6" i="50"/>
  <c r="Z6" i="52"/>
  <c r="Z6" i="54"/>
  <c r="T30" i="57"/>
  <c r="AA30" i="57" s="1"/>
  <c r="Y26" i="54"/>
  <c r="V26" i="29"/>
  <c r="R20" i="44"/>
  <c r="Y20" i="44" s="1"/>
  <c r="Z8" i="45"/>
  <c r="Z32" i="48"/>
  <c r="Z32" i="50"/>
  <c r="Y14" i="50"/>
  <c r="Z16" i="52"/>
  <c r="Y14" i="54"/>
  <c r="T16" i="46"/>
  <c r="AA16" i="46" s="1"/>
  <c r="R29" i="59"/>
  <c r="R5" i="59"/>
  <c r="Y5" i="59" s="1"/>
  <c r="Y8" i="52"/>
  <c r="T15" i="60"/>
  <c r="AA15" i="60" s="1"/>
  <c r="Y11" i="60"/>
  <c r="R28" i="59"/>
  <c r="R10" i="59"/>
  <c r="R25" i="57"/>
  <c r="R15" i="57"/>
  <c r="R31" i="56"/>
  <c r="T31" i="56" s="1"/>
  <c r="AA31" i="56" s="1"/>
  <c r="R27" i="55"/>
  <c r="R7" i="54"/>
  <c r="Y7" i="54" s="1"/>
  <c r="R23" i="51"/>
  <c r="R33" i="49"/>
  <c r="Y33" i="49" s="1"/>
  <c r="R7" i="49"/>
  <c r="R17" i="48"/>
  <c r="R7" i="48"/>
  <c r="Y7" i="48" s="1"/>
  <c r="R17" i="47"/>
  <c r="T17" i="47" s="1"/>
  <c r="AA17" i="47" s="1"/>
  <c r="R11" i="47"/>
  <c r="T11" i="47" s="1"/>
  <c r="AA11" i="47" s="1"/>
  <c r="R33" i="46"/>
  <c r="Y33" i="46" s="1"/>
  <c r="R15" i="45"/>
  <c r="R27" i="44"/>
  <c r="T27" i="44" s="1"/>
  <c r="AA27" i="44" s="1"/>
  <c r="T9" i="47"/>
  <c r="AA9" i="47" s="1"/>
  <c r="Y8" i="44"/>
  <c r="R28" i="54"/>
  <c r="Y28" i="54" s="1"/>
  <c r="R26" i="44"/>
  <c r="T26" i="44" s="1"/>
  <c r="AA26" i="44" s="1"/>
  <c r="T6" i="45"/>
  <c r="AA6" i="45" s="1"/>
  <c r="R28" i="51"/>
  <c r="Z22" i="59"/>
  <c r="Z24" i="47"/>
  <c r="Y30" i="50"/>
  <c r="R14" i="57"/>
  <c r="Y15" i="48"/>
  <c r="R26" i="59"/>
  <c r="T26" i="59" s="1"/>
  <c r="AA26" i="59" s="1"/>
  <c r="R7" i="44"/>
  <c r="Y7" i="44" s="1"/>
  <c r="R30" i="51"/>
  <c r="Y30" i="51" s="1"/>
  <c r="Y17" i="61"/>
  <c r="R30" i="53"/>
  <c r="Y30" i="53" s="1"/>
  <c r="R8" i="57"/>
  <c r="T8" i="57" s="1"/>
  <c r="AA8" i="57" s="1"/>
  <c r="T13" i="57"/>
  <c r="AA13" i="57" s="1"/>
  <c r="V35" i="29"/>
  <c r="T10" i="57"/>
  <c r="AA10" i="57" s="1"/>
  <c r="W6" i="29"/>
  <c r="Z30" i="50"/>
  <c r="R28" i="53"/>
  <c r="Z14" i="54"/>
  <c r="R32" i="58"/>
  <c r="Z15" i="60"/>
  <c r="Y26" i="49"/>
  <c r="R26" i="55"/>
  <c r="Y26" i="55" s="1"/>
  <c r="Z8" i="47"/>
  <c r="Y30" i="49"/>
  <c r="Z16" i="50"/>
  <c r="Y30" i="52"/>
  <c r="T16" i="50"/>
  <c r="AA16" i="50" s="1"/>
  <c r="Z16" i="55"/>
  <c r="R14" i="56"/>
  <c r="R22" i="57"/>
  <c r="R6" i="57"/>
  <c r="T6" i="57" s="1"/>
  <c r="AA6" i="57" s="1"/>
  <c r="R19" i="59"/>
  <c r="Y19" i="59" s="1"/>
  <c r="Y16" i="48"/>
  <c r="Y5" i="50"/>
  <c r="Y13" i="56"/>
  <c r="Y32" i="59"/>
  <c r="Y31" i="53"/>
  <c r="Y19" i="60"/>
  <c r="R30" i="59"/>
  <c r="R20" i="59"/>
  <c r="R15" i="58"/>
  <c r="T15" i="58" s="1"/>
  <c r="AA15" i="58" s="1"/>
  <c r="R33" i="57"/>
  <c r="Y33" i="57" s="1"/>
  <c r="R23" i="56"/>
  <c r="T23" i="56" s="1"/>
  <c r="AA23" i="56" s="1"/>
  <c r="R17" i="56"/>
  <c r="T17" i="56" s="1"/>
  <c r="AA17" i="56" s="1"/>
  <c r="R7" i="56"/>
  <c r="Y7" i="56" s="1"/>
  <c r="T19" i="55"/>
  <c r="AA19" i="55" s="1"/>
  <c r="R15" i="54"/>
  <c r="R23" i="53"/>
  <c r="Y23" i="53" s="1"/>
  <c r="R15" i="52"/>
  <c r="T15" i="52" s="1"/>
  <c r="AA15" i="52" s="1"/>
  <c r="R5" i="51"/>
  <c r="R33" i="50"/>
  <c r="R9" i="50"/>
  <c r="R25" i="48"/>
  <c r="R27" i="47"/>
  <c r="T27" i="47" s="1"/>
  <c r="AA27" i="47" s="1"/>
  <c r="R31" i="45"/>
  <c r="R9" i="44"/>
  <c r="R16" i="57"/>
  <c r="T3" i="57"/>
  <c r="AA3" i="57" s="1"/>
  <c r="S36" i="50"/>
  <c r="Z28" i="47"/>
  <c r="W27" i="29"/>
  <c r="W19" i="29"/>
  <c r="Q32" i="29"/>
  <c r="X32" i="29" s="1"/>
  <c r="Y10" i="55"/>
  <c r="T10" i="55"/>
  <c r="AA10" i="55" s="1"/>
  <c r="Y27" i="49"/>
  <c r="T27" i="49"/>
  <c r="AA27" i="49" s="1"/>
  <c r="Y13" i="49"/>
  <c r="T13" i="49"/>
  <c r="AA13" i="49" s="1"/>
  <c r="V30" i="29"/>
  <c r="Q30" i="29"/>
  <c r="X30" i="29" s="1"/>
  <c r="Q6" i="29"/>
  <c r="X6" i="29" s="1"/>
  <c r="V6" i="29"/>
  <c r="Y32" i="54"/>
  <c r="T32" i="54"/>
  <c r="AA32" i="54" s="1"/>
  <c r="T18" i="49"/>
  <c r="AA18" i="49" s="1"/>
  <c r="Y18" i="49"/>
  <c r="V13" i="29"/>
  <c r="Y8" i="60"/>
  <c r="T8" i="60"/>
  <c r="AA8" i="60" s="1"/>
  <c r="T23" i="50"/>
  <c r="AA23" i="50" s="1"/>
  <c r="Y23" i="50"/>
  <c r="T23" i="49"/>
  <c r="AA23" i="49" s="1"/>
  <c r="Y23" i="49"/>
  <c r="Y24" i="50"/>
  <c r="T24" i="50"/>
  <c r="AA24" i="50" s="1"/>
  <c r="T24" i="49"/>
  <c r="AA24" i="49" s="1"/>
  <c r="Y24" i="49"/>
  <c r="Y22" i="61"/>
  <c r="R32" i="57"/>
  <c r="T11" i="55"/>
  <c r="AA11" i="55" s="1"/>
  <c r="Y11" i="62"/>
  <c r="Y4" i="62"/>
  <c r="Y14" i="62"/>
  <c r="R3" i="62"/>
  <c r="T3" i="62" s="1"/>
  <c r="AA3" i="62" s="1"/>
  <c r="T23" i="59"/>
  <c r="AA23" i="59" s="1"/>
  <c r="T32" i="56"/>
  <c r="AA32" i="56" s="1"/>
  <c r="T22" i="53"/>
  <c r="AA22" i="53" s="1"/>
  <c r="T6" i="48"/>
  <c r="AA6" i="48" s="1"/>
  <c r="T6" i="46"/>
  <c r="AA6" i="46" s="1"/>
  <c r="T22" i="55"/>
  <c r="AA22" i="55" s="1"/>
  <c r="T22" i="52"/>
  <c r="AA22" i="52" s="1"/>
  <c r="T6" i="47"/>
  <c r="AA6" i="47" s="1"/>
  <c r="O25" i="29"/>
  <c r="V25" i="29" s="1"/>
  <c r="W21" i="29"/>
  <c r="Z14" i="47"/>
  <c r="R7" i="60"/>
  <c r="T7" i="60" s="1"/>
  <c r="AA7" i="60" s="1"/>
  <c r="T19" i="59"/>
  <c r="AA19" i="59" s="1"/>
  <c r="R18" i="54"/>
  <c r="Z24" i="46"/>
  <c r="Z24" i="49"/>
  <c r="Z8" i="53"/>
  <c r="Z32" i="55"/>
  <c r="T30" i="60"/>
  <c r="AA30" i="60" s="1"/>
  <c r="Y9" i="56"/>
  <c r="Z3" i="60"/>
  <c r="R31" i="54"/>
  <c r="R27" i="54"/>
  <c r="T27" i="54" s="1"/>
  <c r="AA27" i="54" s="1"/>
  <c r="R23" i="54"/>
  <c r="T23" i="54" s="1"/>
  <c r="AA23" i="54" s="1"/>
  <c r="R19" i="54"/>
  <c r="R29" i="49"/>
  <c r="T29" i="49" s="1"/>
  <c r="AA29" i="49" s="1"/>
  <c r="T25" i="49"/>
  <c r="AA25" i="49" s="1"/>
  <c r="R19" i="49"/>
  <c r="R15" i="49"/>
  <c r="Y15" i="49" s="1"/>
  <c r="R11" i="49"/>
  <c r="Z3" i="49"/>
  <c r="R17" i="46"/>
  <c r="T17" i="46" s="1"/>
  <c r="AA17" i="46" s="1"/>
  <c r="R12" i="55"/>
  <c r="Y12" i="55" s="1"/>
  <c r="Z21" i="54"/>
  <c r="R24" i="54"/>
  <c r="Z23" i="50"/>
  <c r="Z27" i="50"/>
  <c r="Z5" i="49"/>
  <c r="R8" i="49"/>
  <c r="R10" i="49"/>
  <c r="Z13" i="49"/>
  <c r="R14" i="49"/>
  <c r="Z17" i="49"/>
  <c r="Z18" i="49"/>
  <c r="Z23" i="49"/>
  <c r="Z27" i="49"/>
  <c r="R28" i="49"/>
  <c r="Y28" i="49" s="1"/>
  <c r="O10" i="29"/>
  <c r="Y7" i="45"/>
  <c r="Y30" i="61"/>
  <c r="T14" i="61"/>
  <c r="AA14" i="61" s="1"/>
  <c r="Y10" i="47"/>
  <c r="Z17" i="61"/>
  <c r="R14" i="45"/>
  <c r="R13" i="61"/>
  <c r="R18" i="56"/>
  <c r="R20" i="48"/>
  <c r="R20" i="55"/>
  <c r="Y9" i="62"/>
  <c r="Y25" i="62"/>
  <c r="Y12" i="62"/>
  <c r="S36" i="62"/>
  <c r="V7" i="29"/>
  <c r="Y18" i="57"/>
  <c r="R22" i="45"/>
  <c r="Y22" i="45" s="1"/>
  <c r="R22" i="47"/>
  <c r="Y22" i="47" s="1"/>
  <c r="R12" i="48"/>
  <c r="S36" i="54"/>
  <c r="T30" i="44"/>
  <c r="AA30" i="44" s="1"/>
  <c r="Y18" i="51"/>
  <c r="T26" i="47"/>
  <c r="AA26" i="47" s="1"/>
  <c r="R10" i="46"/>
  <c r="R10" i="52"/>
  <c r="R12" i="44"/>
  <c r="Y12" i="44" s="1"/>
  <c r="Z16" i="53"/>
  <c r="Y24" i="46"/>
  <c r="Y33" i="56"/>
  <c r="Z26" i="60"/>
  <c r="R31" i="58"/>
  <c r="T31" i="58" s="1"/>
  <c r="AA31" i="58" s="1"/>
  <c r="R23" i="58"/>
  <c r="R11" i="56"/>
  <c r="T11" i="56" s="1"/>
  <c r="AA11" i="56" s="1"/>
  <c r="R33" i="55"/>
  <c r="R25" i="55"/>
  <c r="Y25" i="55" s="1"/>
  <c r="R13" i="55"/>
  <c r="R25" i="53"/>
  <c r="T31" i="51"/>
  <c r="AA31" i="51" s="1"/>
  <c r="R17" i="51"/>
  <c r="Y17" i="51" s="1"/>
  <c r="R9" i="49"/>
  <c r="R21" i="48"/>
  <c r="Y21" i="48" s="1"/>
  <c r="R31" i="46"/>
  <c r="W30" i="29"/>
  <c r="R31" i="61"/>
  <c r="R21" i="61"/>
  <c r="Y7" i="62"/>
  <c r="Y17" i="62"/>
  <c r="Y10" i="62"/>
  <c r="Y22" i="62"/>
  <c r="T22" i="54"/>
  <c r="AA22" i="54" s="1"/>
  <c r="R28" i="48"/>
  <c r="S36" i="56"/>
  <c r="Y4" i="44"/>
  <c r="R18" i="50"/>
  <c r="T18" i="50" s="1"/>
  <c r="AA18" i="50" s="1"/>
  <c r="R18" i="52"/>
  <c r="Y18" i="52" s="1"/>
  <c r="Y14" i="47"/>
  <c r="Z8" i="51"/>
  <c r="Z30" i="60"/>
  <c r="R21" i="57"/>
  <c r="T21" i="57" s="1"/>
  <c r="AA21" i="57" s="1"/>
  <c r="R33" i="54"/>
  <c r="Y33" i="54" s="1"/>
  <c r="R29" i="54"/>
  <c r="Y29" i="54" s="1"/>
  <c r="R25" i="54"/>
  <c r="T25" i="54" s="1"/>
  <c r="AA25" i="54" s="1"/>
  <c r="R11" i="54"/>
  <c r="T11" i="54" s="1"/>
  <c r="AA11" i="54" s="1"/>
  <c r="R27" i="52"/>
  <c r="T27" i="52" s="1"/>
  <c r="AA27" i="52" s="1"/>
  <c r="R11" i="52"/>
  <c r="Y11" i="52" s="1"/>
  <c r="R13" i="48"/>
  <c r="Y13" i="48" s="1"/>
  <c r="R23" i="47"/>
  <c r="Y23" i="47" s="1"/>
  <c r="R15" i="47"/>
  <c r="T15" i="47" s="1"/>
  <c r="AA15" i="47" s="1"/>
  <c r="Z14" i="53"/>
  <c r="R14" i="53"/>
  <c r="R14" i="51"/>
  <c r="Z14" i="51"/>
  <c r="Z19" i="48"/>
  <c r="R19" i="48"/>
  <c r="Z27" i="48"/>
  <c r="R27" i="48"/>
  <c r="Z4" i="47"/>
  <c r="R4" i="47"/>
  <c r="Y4" i="47" s="1"/>
  <c r="Z5" i="47"/>
  <c r="R5" i="47"/>
  <c r="T5" i="47" s="1"/>
  <c r="AA5" i="47" s="1"/>
  <c r="W28" i="29"/>
  <c r="O28" i="29"/>
  <c r="O16" i="29"/>
  <c r="W16" i="29"/>
  <c r="R30" i="58"/>
  <c r="Z30" i="58"/>
  <c r="Z9" i="53"/>
  <c r="R9" i="53"/>
  <c r="Z17" i="53"/>
  <c r="R17" i="53"/>
  <c r="Y17" i="53" s="1"/>
  <c r="Z19" i="52"/>
  <c r="R19" i="52"/>
  <c r="T19" i="52" s="1"/>
  <c r="AA19" i="52" s="1"/>
  <c r="Z33" i="47"/>
  <c r="R33" i="47"/>
  <c r="Z11" i="46"/>
  <c r="R11" i="46"/>
  <c r="Z23" i="45"/>
  <c r="R23" i="45"/>
  <c r="Z19" i="44"/>
  <c r="R19" i="44"/>
  <c r="T19" i="44" s="1"/>
  <c r="AA19" i="44" s="1"/>
  <c r="S36" i="59"/>
  <c r="T30" i="46"/>
  <c r="AA30" i="46" s="1"/>
  <c r="Y14" i="46"/>
  <c r="T4" i="52"/>
  <c r="AA4" i="52" s="1"/>
  <c r="T18" i="47"/>
  <c r="AA18" i="47" s="1"/>
  <c r="R20" i="61"/>
  <c r="Z10" i="58"/>
  <c r="T6" i="61"/>
  <c r="AA6" i="61" s="1"/>
  <c r="R10" i="48"/>
  <c r="T30" i="56"/>
  <c r="AA30" i="56" s="1"/>
  <c r="T6" i="53"/>
  <c r="AA6" i="53" s="1"/>
  <c r="T6" i="51"/>
  <c r="AA6" i="51" s="1"/>
  <c r="T6" i="49"/>
  <c r="AA6" i="49" s="1"/>
  <c r="T22" i="48"/>
  <c r="AA22" i="48" s="1"/>
  <c r="T6" i="52"/>
  <c r="AA6" i="52" s="1"/>
  <c r="T6" i="50"/>
  <c r="AA6" i="50" s="1"/>
  <c r="T22" i="49"/>
  <c r="AA22" i="49" s="1"/>
  <c r="Z8" i="59"/>
  <c r="T20" i="58"/>
  <c r="AA20" i="58" s="1"/>
  <c r="T12" i="56"/>
  <c r="AA12" i="56" s="1"/>
  <c r="T27" i="50"/>
  <c r="AA27" i="50" s="1"/>
  <c r="Y33" i="44"/>
  <c r="Y23" i="56"/>
  <c r="R12" i="59"/>
  <c r="T12" i="59" s="1"/>
  <c r="AA12" i="59" s="1"/>
  <c r="Y11" i="58"/>
  <c r="T27" i="57"/>
  <c r="AA27" i="57" s="1"/>
  <c r="R17" i="52"/>
  <c r="R9" i="52"/>
  <c r="T29" i="48"/>
  <c r="AA29" i="48" s="1"/>
  <c r="R11" i="48"/>
  <c r="T11" i="48" s="1"/>
  <c r="AA11" i="48" s="1"/>
  <c r="R31" i="47"/>
  <c r="Y31" i="47" s="1"/>
  <c r="Y3" i="54"/>
  <c r="T3" i="54"/>
  <c r="AA3" i="54" s="1"/>
  <c r="Z25" i="58"/>
  <c r="R25" i="58"/>
  <c r="Y25" i="58" s="1"/>
  <c r="Z33" i="58"/>
  <c r="R33" i="58"/>
  <c r="Z21" i="56"/>
  <c r="R21" i="56"/>
  <c r="T21" i="56" s="1"/>
  <c r="AA21" i="56" s="1"/>
  <c r="Z5" i="55"/>
  <c r="R5" i="55"/>
  <c r="Z12" i="52"/>
  <c r="R12" i="52"/>
  <c r="Z20" i="52"/>
  <c r="R20" i="52"/>
  <c r="Z29" i="52"/>
  <c r="R29" i="52"/>
  <c r="T29" i="52" s="1"/>
  <c r="AA29" i="52" s="1"/>
  <c r="R28" i="50"/>
  <c r="Z28" i="50"/>
  <c r="Z29" i="50"/>
  <c r="R29" i="50"/>
  <c r="Z31" i="49"/>
  <c r="R31" i="49"/>
  <c r="Z23" i="48"/>
  <c r="R23" i="48"/>
  <c r="T11" i="61"/>
  <c r="AA11" i="61" s="1"/>
  <c r="R24" i="61"/>
  <c r="T24" i="61" s="1"/>
  <c r="AA24" i="61" s="1"/>
  <c r="Q12" i="29"/>
  <c r="X12" i="29" s="1"/>
  <c r="T22" i="46"/>
  <c r="AA22" i="46" s="1"/>
  <c r="T6" i="54"/>
  <c r="AA6" i="54" s="1"/>
  <c r="O20" i="29"/>
  <c r="Y20" i="57"/>
  <c r="R18" i="48"/>
  <c r="Y25" i="44"/>
  <c r="R16" i="59"/>
  <c r="T16" i="59" s="1"/>
  <c r="AA16" i="59" s="1"/>
  <c r="R7" i="53"/>
  <c r="R13" i="47"/>
  <c r="Y3" i="49"/>
  <c r="T3" i="49"/>
  <c r="AA3" i="49" s="1"/>
  <c r="Y17" i="57"/>
  <c r="Y3" i="53"/>
  <c r="T3" i="53"/>
  <c r="AA3" i="53" s="1"/>
  <c r="R20" i="60"/>
  <c r="Z20" i="60"/>
  <c r="Z5" i="53"/>
  <c r="R5" i="53"/>
  <c r="Y5" i="53" s="1"/>
  <c r="Z13" i="53"/>
  <c r="R13" i="53"/>
  <c r="Y13" i="53" s="1"/>
  <c r="Z20" i="53"/>
  <c r="R20" i="53"/>
  <c r="Z21" i="53"/>
  <c r="R21" i="53"/>
  <c r="Z20" i="51"/>
  <c r="R20" i="51"/>
  <c r="Z15" i="50"/>
  <c r="R15" i="50"/>
  <c r="Z33" i="48"/>
  <c r="R33" i="48"/>
  <c r="Y7" i="59"/>
  <c r="R28" i="61"/>
  <c r="R12" i="61"/>
  <c r="Y11" i="47"/>
  <c r="R16" i="61"/>
  <c r="R6" i="59"/>
  <c r="R15" i="51"/>
  <c r="T15" i="51" s="1"/>
  <c r="AA15" i="51" s="1"/>
  <c r="Z19" i="60"/>
  <c r="Z11" i="60"/>
  <c r="Z23" i="60"/>
  <c r="Y15" i="59"/>
  <c r="T15" i="59"/>
  <c r="AA15" i="59" s="1"/>
  <c r="T5" i="52"/>
  <c r="AA5" i="52" s="1"/>
  <c r="Y5" i="52"/>
  <c r="T29" i="46"/>
  <c r="AA29" i="46" s="1"/>
  <c r="Y29" i="46"/>
  <c r="R32" i="47"/>
  <c r="Z32" i="47"/>
  <c r="R3" i="46"/>
  <c r="Z3" i="46"/>
  <c r="Z19" i="46"/>
  <c r="R19" i="46"/>
  <c r="W9" i="29"/>
  <c r="O9" i="29"/>
  <c r="T18" i="45"/>
  <c r="AA18" i="45" s="1"/>
  <c r="Y18" i="45"/>
  <c r="Y33" i="60"/>
  <c r="T33" i="60"/>
  <c r="AA33" i="60" s="1"/>
  <c r="T3" i="52"/>
  <c r="AA3" i="52" s="1"/>
  <c r="Y3" i="52"/>
  <c r="T28" i="60"/>
  <c r="AA28" i="60" s="1"/>
  <c r="Y28" i="60"/>
  <c r="Z25" i="60"/>
  <c r="R25" i="60"/>
  <c r="Z17" i="60"/>
  <c r="R17" i="60"/>
  <c r="T13" i="60"/>
  <c r="AA13" i="60" s="1"/>
  <c r="Y13" i="60"/>
  <c r="R9" i="60"/>
  <c r="Z9" i="60"/>
  <c r="R6" i="60"/>
  <c r="Z6" i="60"/>
  <c r="Z5" i="58"/>
  <c r="R5" i="58"/>
  <c r="R13" i="51"/>
  <c r="Z13" i="51"/>
  <c r="R32" i="49"/>
  <c r="Z32" i="49"/>
  <c r="Z26" i="48"/>
  <c r="R26" i="48"/>
  <c r="Y32" i="48"/>
  <c r="T32" i="48"/>
  <c r="AA32" i="48" s="1"/>
  <c r="Z3" i="47"/>
  <c r="R3" i="47"/>
  <c r="R21" i="46"/>
  <c r="Z21" i="46"/>
  <c r="Z28" i="46"/>
  <c r="R28" i="46"/>
  <c r="Z10" i="45"/>
  <c r="R10" i="45"/>
  <c r="T10" i="45" s="1"/>
  <c r="AA10" i="45" s="1"/>
  <c r="Z11" i="45"/>
  <c r="R11" i="45"/>
  <c r="R32" i="45"/>
  <c r="Z32" i="45"/>
  <c r="Z6" i="44"/>
  <c r="R6" i="44"/>
  <c r="Z28" i="44"/>
  <c r="R28" i="44"/>
  <c r="W31" i="29"/>
  <c r="O31" i="29"/>
  <c r="V31" i="29" s="1"/>
  <c r="Z8" i="61"/>
  <c r="R8" i="61"/>
  <c r="T28" i="52"/>
  <c r="AA28" i="52" s="1"/>
  <c r="Y7" i="61"/>
  <c r="S36" i="61"/>
  <c r="R4" i="46"/>
  <c r="T21" i="47"/>
  <c r="AA21" i="47" s="1"/>
  <c r="R17" i="59"/>
  <c r="T13" i="45"/>
  <c r="AA13" i="45" s="1"/>
  <c r="Y5" i="62"/>
  <c r="Y13" i="62"/>
  <c r="Y21" i="62"/>
  <c r="Y8" i="62"/>
  <c r="Y16" i="62"/>
  <c r="T33" i="62"/>
  <c r="AA33" i="62" s="1"/>
  <c r="Y3" i="59"/>
  <c r="Z18" i="59"/>
  <c r="Z15" i="59"/>
  <c r="Q34" i="29"/>
  <c r="X34" i="29" s="1"/>
  <c r="T20" i="47"/>
  <c r="AA20" i="47" s="1"/>
  <c r="T10" i="53"/>
  <c r="AA10" i="53" s="1"/>
  <c r="Y10" i="53"/>
  <c r="T17" i="45"/>
  <c r="AA17" i="45" s="1"/>
  <c r="Y3" i="44"/>
  <c r="T3" i="44"/>
  <c r="AA3" i="44" s="1"/>
  <c r="Z14" i="59"/>
  <c r="R14" i="59"/>
  <c r="Z4" i="55"/>
  <c r="R4" i="55"/>
  <c r="T14" i="55"/>
  <c r="AA14" i="55" s="1"/>
  <c r="Y14" i="55"/>
  <c r="Z11" i="51"/>
  <c r="R11" i="51"/>
  <c r="Z27" i="46"/>
  <c r="R27" i="46"/>
  <c r="Z25" i="45"/>
  <c r="R25" i="45"/>
  <c r="Y33" i="50"/>
  <c r="T33" i="50"/>
  <c r="AA33" i="50" s="1"/>
  <c r="Y3" i="50"/>
  <c r="T3" i="50"/>
  <c r="AA3" i="50" s="1"/>
  <c r="T9" i="48"/>
  <c r="AA9" i="48" s="1"/>
  <c r="Y9" i="48"/>
  <c r="T29" i="60"/>
  <c r="AA29" i="60" s="1"/>
  <c r="Y29" i="60"/>
  <c r="R8" i="54"/>
  <c r="Z8" i="54"/>
  <c r="R16" i="54"/>
  <c r="Z16" i="54"/>
  <c r="R24" i="53"/>
  <c r="Z24" i="53"/>
  <c r="R32" i="53"/>
  <c r="Z32" i="53"/>
  <c r="R32" i="52"/>
  <c r="Z32" i="52"/>
  <c r="Z33" i="52"/>
  <c r="R33" i="52"/>
  <c r="Z7" i="51"/>
  <c r="R7" i="51"/>
  <c r="Z25" i="51"/>
  <c r="R25" i="51"/>
  <c r="R32" i="51"/>
  <c r="Z32" i="51"/>
  <c r="Z10" i="50"/>
  <c r="R10" i="50"/>
  <c r="Z11" i="50"/>
  <c r="R11" i="50"/>
  <c r="T11" i="50" s="1"/>
  <c r="AA11" i="50" s="1"/>
  <c r="Z19" i="50"/>
  <c r="R19" i="50"/>
  <c r="T32" i="50"/>
  <c r="AA32" i="50" s="1"/>
  <c r="Y32" i="50"/>
  <c r="T24" i="47"/>
  <c r="AA24" i="47" s="1"/>
  <c r="Y24" i="47"/>
  <c r="Z23" i="46"/>
  <c r="R23" i="46"/>
  <c r="Z12" i="45"/>
  <c r="R12" i="45"/>
  <c r="Y12" i="45" s="1"/>
  <c r="W29" i="29"/>
  <c r="O29" i="29"/>
  <c r="O22" i="29"/>
  <c r="W22" i="29"/>
  <c r="O18" i="29"/>
  <c r="W18" i="29"/>
  <c r="O14" i="29"/>
  <c r="W14" i="29"/>
  <c r="Z18" i="61"/>
  <c r="R18" i="61"/>
  <c r="Y9" i="59"/>
  <c r="Z7" i="61"/>
  <c r="Y19" i="62"/>
  <c r="Y26" i="62"/>
  <c r="T12" i="51"/>
  <c r="AA12" i="51" s="1"/>
  <c r="P37" i="29"/>
  <c r="T4" i="56"/>
  <c r="AA4" i="56" s="1"/>
  <c r="T7" i="56"/>
  <c r="AA7" i="56" s="1"/>
  <c r="T7" i="48"/>
  <c r="AA7" i="48" s="1"/>
  <c r="T31" i="60"/>
  <c r="AA31" i="60" s="1"/>
  <c r="R13" i="59"/>
  <c r="Z13" i="59"/>
  <c r="T18" i="59"/>
  <c r="AA18" i="59" s="1"/>
  <c r="Y18" i="59"/>
  <c r="R3" i="58"/>
  <c r="T3" i="58" s="1"/>
  <c r="S36" i="58"/>
  <c r="Z3" i="58"/>
  <c r="R10" i="51"/>
  <c r="Z10" i="51"/>
  <c r="R26" i="46"/>
  <c r="Z26" i="46"/>
  <c r="R24" i="45"/>
  <c r="Z24" i="45"/>
  <c r="T30" i="59"/>
  <c r="AA30" i="59" s="1"/>
  <c r="Y30" i="59"/>
  <c r="Y29" i="56"/>
  <c r="T29" i="56"/>
  <c r="AA29" i="56" s="1"/>
  <c r="T21" i="54"/>
  <c r="AA21" i="54" s="1"/>
  <c r="Y21" i="54"/>
  <c r="T13" i="53"/>
  <c r="AA13" i="53" s="1"/>
  <c r="Y19" i="52"/>
  <c r="T29" i="45"/>
  <c r="AA29" i="45" s="1"/>
  <c r="Y29" i="45"/>
  <c r="Z33" i="59"/>
  <c r="R33" i="59"/>
  <c r="Z8" i="58"/>
  <c r="R8" i="58"/>
  <c r="Z9" i="58"/>
  <c r="R9" i="58"/>
  <c r="Z19" i="58"/>
  <c r="R19" i="58"/>
  <c r="Z28" i="58"/>
  <c r="R28" i="58"/>
  <c r="Z7" i="57"/>
  <c r="R7" i="57"/>
  <c r="Z28" i="57"/>
  <c r="R28" i="57"/>
  <c r="Z19" i="56"/>
  <c r="R19" i="56"/>
  <c r="Y19" i="56" s="1"/>
  <c r="R26" i="56"/>
  <c r="Z26" i="56"/>
  <c r="Z3" i="55"/>
  <c r="R3" i="55"/>
  <c r="Z9" i="51"/>
  <c r="R9" i="51"/>
  <c r="Z20" i="50"/>
  <c r="R20" i="50"/>
  <c r="Y20" i="50" s="1"/>
  <c r="T30" i="47"/>
  <c r="AA30" i="47" s="1"/>
  <c r="Y30" i="47"/>
  <c r="R25" i="46"/>
  <c r="Z25" i="46"/>
  <c r="W11" i="29"/>
  <c r="O11" i="29"/>
  <c r="Z19" i="61"/>
  <c r="R19" i="61"/>
  <c r="R30" i="62"/>
  <c r="R29" i="62"/>
  <c r="R28" i="62"/>
  <c r="T28" i="62" s="1"/>
  <c r="AA28" i="62" s="1"/>
  <c r="R27" i="62"/>
  <c r="Y27" i="62" s="1"/>
  <c r="Z14" i="55"/>
  <c r="Y3" i="60"/>
  <c r="Y26" i="59"/>
  <c r="Y5" i="49"/>
  <c r="Z7" i="59"/>
  <c r="Z20" i="47"/>
  <c r="R24" i="44"/>
  <c r="T17" i="49"/>
  <c r="AA17" i="49" s="1"/>
  <c r="R25" i="59"/>
  <c r="Y25" i="59" s="1"/>
  <c r="AH51" i="22"/>
  <c r="AH52" i="22" s="1"/>
  <c r="AH53" i="22" s="1"/>
  <c r="AB51" i="22"/>
  <c r="AB52" i="22" s="1"/>
  <c r="AB53" i="22" s="1"/>
  <c r="AL31" i="22"/>
  <c r="AP40" i="22"/>
  <c r="AP32" i="22"/>
  <c r="AL40" i="22"/>
  <c r="AL32" i="22"/>
  <c r="AL41" i="22"/>
  <c r="AG51" i="22"/>
  <c r="AG52" i="22" s="1"/>
  <c r="AG53" i="22" s="1"/>
  <c r="W51" i="22"/>
  <c r="W52" i="22" s="1"/>
  <c r="W53" i="22" s="1"/>
  <c r="O51" i="22"/>
  <c r="O52" i="22" s="1"/>
  <c r="O53" i="22" s="1"/>
  <c r="U51" i="22"/>
  <c r="U52" i="22" s="1"/>
  <c r="U58" i="22" s="1"/>
  <c r="U59" i="22" s="1"/>
  <c r="X51" i="22"/>
  <c r="X52" i="22" s="1"/>
  <c r="AE51" i="22"/>
  <c r="AE52" i="22" s="1"/>
  <c r="AE53" i="22" s="1"/>
  <c r="V51" i="22"/>
  <c r="V52" i="22" s="1"/>
  <c r="V53" i="22" s="1"/>
  <c r="D51" i="22"/>
  <c r="D52" i="22" s="1"/>
  <c r="D53" i="22" s="1"/>
  <c r="AD51" i="22"/>
  <c r="AD52" i="22" s="1"/>
  <c r="AD53" i="22" s="1"/>
  <c r="AL14" i="22"/>
  <c r="AL15" i="22"/>
  <c r="AL18" i="22"/>
  <c r="AL29" i="22"/>
  <c r="AP41" i="22"/>
  <c r="AP37" i="22"/>
  <c r="AP33" i="22"/>
  <c r="AP28" i="22"/>
  <c r="AP24" i="22"/>
  <c r="AP20" i="22"/>
  <c r="AP16" i="22"/>
  <c r="AP12" i="22"/>
  <c r="AL37" i="22"/>
  <c r="AL33" i="22"/>
  <c r="AL26" i="22"/>
  <c r="AL13" i="22"/>
  <c r="AP50" i="22"/>
  <c r="F51" i="22"/>
  <c r="F52" i="22" s="1"/>
  <c r="F53" i="22" s="1"/>
  <c r="Z51" i="22"/>
  <c r="Z52" i="22" s="1"/>
  <c r="Z53" i="22" s="1"/>
  <c r="M51" i="22"/>
  <c r="M52" i="22" s="1"/>
  <c r="M53" i="22" s="1"/>
  <c r="B51" i="22"/>
  <c r="R51" i="22"/>
  <c r="R52" i="22" s="1"/>
  <c r="R53" i="22" s="1"/>
  <c r="AL16" i="22"/>
  <c r="AL20" i="22"/>
  <c r="AL25" i="22"/>
  <c r="AP36" i="22"/>
  <c r="AL36" i="22"/>
  <c r="AL23" i="22"/>
  <c r="K51" i="22"/>
  <c r="K52" i="22" s="1"/>
  <c r="K53" i="22" s="1"/>
  <c r="Y51" i="22"/>
  <c r="Y52" i="22" s="1"/>
  <c r="Y53" i="22" s="1"/>
  <c r="L51" i="22"/>
  <c r="L52" i="22" s="1"/>
  <c r="L58" i="22" s="1"/>
  <c r="L59" i="22" s="1"/>
  <c r="AC51" i="22"/>
  <c r="AC52" i="22" s="1"/>
  <c r="AC53" i="22" s="1"/>
  <c r="G51" i="22"/>
  <c r="G52" i="22" s="1"/>
  <c r="G53" i="22" s="1"/>
  <c r="S51" i="22"/>
  <c r="S52" i="22" s="1"/>
  <c r="S53" i="22" s="1"/>
  <c r="AA51" i="22"/>
  <c r="AA52" i="22" s="1"/>
  <c r="AA53" i="22" s="1"/>
  <c r="C51" i="22"/>
  <c r="C52" i="22" s="1"/>
  <c r="C53" i="22" s="1"/>
  <c r="P51" i="22"/>
  <c r="P52" i="22" s="1"/>
  <c r="AK44" i="22"/>
  <c r="AJ45" i="22" s="1"/>
  <c r="AJ46" i="22" s="1"/>
  <c r="AJ47" i="22" s="1"/>
  <c r="AL12" i="22"/>
  <c r="AK42" i="22"/>
  <c r="AP42" i="22" s="1"/>
  <c r="AL24" i="22"/>
  <c r="AL27" i="22"/>
  <c r="AP29" i="22"/>
  <c r="AP25" i="22"/>
  <c r="AP17" i="22"/>
  <c r="AP13" i="22"/>
  <c r="AL38" i="22"/>
  <c r="AL34" i="22"/>
  <c r="AL28" i="22"/>
  <c r="AL17" i="22"/>
  <c r="Y12" i="59"/>
  <c r="T13" i="52"/>
  <c r="AA13" i="52" s="1"/>
  <c r="Y13" i="52"/>
  <c r="T25" i="50"/>
  <c r="AA25" i="50" s="1"/>
  <c r="Y25" i="50"/>
  <c r="Y11" i="48"/>
  <c r="Y29" i="47"/>
  <c r="T29" i="47"/>
  <c r="AA29" i="47" s="1"/>
  <c r="T21" i="44"/>
  <c r="AA21" i="44" s="1"/>
  <c r="Y19" i="44"/>
  <c r="Z24" i="57"/>
  <c r="R24" i="57"/>
  <c r="Z6" i="56"/>
  <c r="R6" i="56"/>
  <c r="Z15" i="56"/>
  <c r="R15" i="56"/>
  <c r="Z22" i="56"/>
  <c r="R22" i="56"/>
  <c r="Z27" i="56"/>
  <c r="R27" i="56"/>
  <c r="Z9" i="55"/>
  <c r="R9" i="55"/>
  <c r="Z15" i="55"/>
  <c r="R15" i="55"/>
  <c r="Z9" i="54"/>
  <c r="R9" i="54"/>
  <c r="Z12" i="54"/>
  <c r="R12" i="54"/>
  <c r="Z13" i="54"/>
  <c r="R13" i="54"/>
  <c r="Z17" i="54"/>
  <c r="R17" i="54"/>
  <c r="Z20" i="54"/>
  <c r="R20" i="54"/>
  <c r="T30" i="54"/>
  <c r="AA30" i="54" s="1"/>
  <c r="Y30" i="54"/>
  <c r="S36" i="53"/>
  <c r="Z3" i="53"/>
  <c r="Z29" i="53"/>
  <c r="R29" i="53"/>
  <c r="Z33" i="53"/>
  <c r="R33" i="53"/>
  <c r="Z21" i="52"/>
  <c r="R21" i="52"/>
  <c r="R24" i="52"/>
  <c r="Z24" i="52"/>
  <c r="Z25" i="52"/>
  <c r="R25" i="52"/>
  <c r="S36" i="51"/>
  <c r="R3" i="51"/>
  <c r="Z3" i="51"/>
  <c r="Z21" i="51"/>
  <c r="R21" i="51"/>
  <c r="R24" i="51"/>
  <c r="Z24" i="51"/>
  <c r="Z29" i="51"/>
  <c r="R29" i="51"/>
  <c r="Z33" i="51"/>
  <c r="R33" i="51"/>
  <c r="Z7" i="50"/>
  <c r="R7" i="50"/>
  <c r="Z4" i="48"/>
  <c r="R4" i="48"/>
  <c r="Z5" i="48"/>
  <c r="R5" i="48"/>
  <c r="R8" i="48"/>
  <c r="Z8" i="48"/>
  <c r="Z7" i="47"/>
  <c r="R7" i="47"/>
  <c r="Z5" i="46"/>
  <c r="S36" i="46"/>
  <c r="R5" i="46"/>
  <c r="Z9" i="46"/>
  <c r="R9" i="46"/>
  <c r="Z12" i="46"/>
  <c r="R12" i="46"/>
  <c r="Z13" i="46"/>
  <c r="R13" i="46"/>
  <c r="Z18" i="46"/>
  <c r="R18" i="46"/>
  <c r="Z10" i="44"/>
  <c r="R10" i="44"/>
  <c r="Z13" i="44"/>
  <c r="R13" i="44"/>
  <c r="Z17" i="44"/>
  <c r="R17" i="44"/>
  <c r="Z22" i="44"/>
  <c r="R22" i="44"/>
  <c r="O5" i="29"/>
  <c r="W5" i="29"/>
  <c r="Q21" i="29"/>
  <c r="X21" i="29" s="1"/>
  <c r="V21" i="29"/>
  <c r="Q17" i="29"/>
  <c r="X17" i="29" s="1"/>
  <c r="V17" i="29"/>
  <c r="Z4" i="61"/>
  <c r="R4" i="61"/>
  <c r="T17" i="51"/>
  <c r="AA17" i="51" s="1"/>
  <c r="T33" i="49"/>
  <c r="AA33" i="49" s="1"/>
  <c r="T10" i="59"/>
  <c r="Y10" i="59"/>
  <c r="Y27" i="58"/>
  <c r="T27" i="58"/>
  <c r="AA27" i="58" s="1"/>
  <c r="T17" i="58"/>
  <c r="AA17" i="58" s="1"/>
  <c r="Y31" i="56"/>
  <c r="T5" i="56"/>
  <c r="Y5" i="56"/>
  <c r="T31" i="55"/>
  <c r="AA31" i="55" s="1"/>
  <c r="Y31" i="55"/>
  <c r="T15" i="53"/>
  <c r="AA15" i="53" s="1"/>
  <c r="Y15" i="53"/>
  <c r="T15" i="46"/>
  <c r="AA15" i="46" s="1"/>
  <c r="Y15" i="46"/>
  <c r="T31" i="45"/>
  <c r="AA31" i="45" s="1"/>
  <c r="Y31" i="45"/>
  <c r="Y21" i="45"/>
  <c r="T21" i="45"/>
  <c r="AA21" i="45" s="1"/>
  <c r="Y3" i="45"/>
  <c r="T3" i="45"/>
  <c r="AA3" i="45" s="1"/>
  <c r="T31" i="44"/>
  <c r="AA31" i="44" s="1"/>
  <c r="Y31" i="44"/>
  <c r="T29" i="44"/>
  <c r="AA29" i="44" s="1"/>
  <c r="Y29" i="44"/>
  <c r="Y11" i="44"/>
  <c r="T11" i="44"/>
  <c r="AA11" i="44" s="1"/>
  <c r="T5" i="44"/>
  <c r="AA5" i="44" s="1"/>
  <c r="Y5" i="44"/>
  <c r="R24" i="60"/>
  <c r="Z24" i="60"/>
  <c r="R22" i="60"/>
  <c r="Z22" i="60"/>
  <c r="R18" i="60"/>
  <c r="Z18" i="60"/>
  <c r="R16" i="60"/>
  <c r="Z16" i="60"/>
  <c r="R14" i="60"/>
  <c r="Z14" i="60"/>
  <c r="R10" i="60"/>
  <c r="Z10" i="60"/>
  <c r="Z11" i="59"/>
  <c r="R11" i="59"/>
  <c r="Z31" i="59"/>
  <c r="R31" i="59"/>
  <c r="Z6" i="58"/>
  <c r="R6" i="58"/>
  <c r="Z12" i="58"/>
  <c r="R12" i="58"/>
  <c r="Z21" i="58"/>
  <c r="R21" i="58"/>
  <c r="Z9" i="57"/>
  <c r="R9" i="57"/>
  <c r="Z19" i="57"/>
  <c r="R19" i="57"/>
  <c r="Z12" i="50"/>
  <c r="R12" i="50"/>
  <c r="Z13" i="50"/>
  <c r="R13" i="50"/>
  <c r="Z17" i="50"/>
  <c r="R17" i="50"/>
  <c r="Z4" i="49"/>
  <c r="R4" i="49"/>
  <c r="R16" i="49"/>
  <c r="Z16" i="49"/>
  <c r="Z12" i="47"/>
  <c r="R12" i="47"/>
  <c r="Z5" i="45"/>
  <c r="S36" i="45"/>
  <c r="Z9" i="45"/>
  <c r="R9" i="45"/>
  <c r="T20" i="45"/>
  <c r="AA20" i="45" s="1"/>
  <c r="Y20" i="45"/>
  <c r="Z26" i="45"/>
  <c r="R26" i="45"/>
  <c r="Z27" i="45"/>
  <c r="R27" i="45"/>
  <c r="Y24" i="61"/>
  <c r="Y23" i="62"/>
  <c r="Y31" i="62"/>
  <c r="Y20" i="62"/>
  <c r="Y24" i="62"/>
  <c r="Y32" i="62"/>
  <c r="T25" i="55"/>
  <c r="AA25" i="55" s="1"/>
  <c r="T5" i="45"/>
  <c r="AA5" i="45" s="1"/>
  <c r="S36" i="60"/>
  <c r="S36" i="48"/>
  <c r="Z14" i="58"/>
  <c r="R14" i="58"/>
  <c r="Z22" i="58"/>
  <c r="R22" i="58"/>
  <c r="Z4" i="53"/>
  <c r="R4" i="53"/>
  <c r="Z4" i="51"/>
  <c r="R4" i="51"/>
  <c r="Z20" i="46"/>
  <c r="R20" i="46"/>
  <c r="Z28" i="45"/>
  <c r="R28" i="45"/>
  <c r="Z3" i="61"/>
  <c r="R3" i="61"/>
  <c r="Z25" i="61"/>
  <c r="R25" i="61"/>
  <c r="S36" i="49"/>
  <c r="S36" i="44"/>
  <c r="S36" i="57"/>
  <c r="S36" i="55"/>
  <c r="U53" i="22"/>
  <c r="H51" i="22"/>
  <c r="H52" i="22" s="1"/>
  <c r="H53" i="22" s="1"/>
  <c r="AA5" i="62"/>
  <c r="R30" i="45"/>
  <c r="R18" i="44"/>
  <c r="W17" i="29"/>
  <c r="T25" i="59" l="1"/>
  <c r="AA25" i="59" s="1"/>
  <c r="Y29" i="52"/>
  <c r="T15" i="49"/>
  <c r="AA15" i="49" s="1"/>
  <c r="T30" i="55"/>
  <c r="AA30" i="55" s="1"/>
  <c r="T27" i="59"/>
  <c r="AA27" i="59" s="1"/>
  <c r="Y8" i="55"/>
  <c r="T3" i="48"/>
  <c r="AA3" i="48" s="1"/>
  <c r="Y24" i="48"/>
  <c r="T6" i="55"/>
  <c r="AA6" i="55" s="1"/>
  <c r="Q25" i="29"/>
  <c r="X25" i="29" s="1"/>
  <c r="Y15" i="51"/>
  <c r="T22" i="45"/>
  <c r="AA22" i="45" s="1"/>
  <c r="T33" i="46"/>
  <c r="AA33" i="46" s="1"/>
  <c r="T13" i="48"/>
  <c r="AA13" i="48" s="1"/>
  <c r="T17" i="55"/>
  <c r="AA17" i="55" s="1"/>
  <c r="Y29" i="49"/>
  <c r="T15" i="44"/>
  <c r="AA15" i="44" s="1"/>
  <c r="Y18" i="62"/>
  <c r="T27" i="61"/>
  <c r="AA27" i="61" s="1"/>
  <c r="Y27" i="61"/>
  <c r="Y16" i="58"/>
  <c r="T16" i="58"/>
  <c r="AA16" i="58" s="1"/>
  <c r="Y31" i="50"/>
  <c r="Y25" i="54"/>
  <c r="Y16" i="56"/>
  <c r="T31" i="52"/>
  <c r="AA31" i="52" s="1"/>
  <c r="Y26" i="57"/>
  <c r="T14" i="48"/>
  <c r="AA14" i="48" s="1"/>
  <c r="T23" i="57"/>
  <c r="AA23" i="57" s="1"/>
  <c r="V15" i="29"/>
  <c r="Q15" i="29"/>
  <c r="X15" i="29" s="1"/>
  <c r="Y32" i="60"/>
  <c r="T32" i="60"/>
  <c r="AA32" i="60" s="1"/>
  <c r="Y15" i="61"/>
  <c r="T15" i="61"/>
  <c r="AA15" i="61" s="1"/>
  <c r="Q23" i="29"/>
  <c r="X23" i="29" s="1"/>
  <c r="V23" i="29"/>
  <c r="AL44" i="22"/>
  <c r="T30" i="53"/>
  <c r="AA30" i="53" s="1"/>
  <c r="AA20" i="49"/>
  <c r="AA8" i="46"/>
  <c r="AN36" i="57"/>
  <c r="AN37" i="57" s="1"/>
  <c r="AK51" i="22"/>
  <c r="Z36" i="62"/>
  <c r="W36" i="57"/>
  <c r="AN36" i="48"/>
  <c r="AN37" i="48" s="1"/>
  <c r="Y27" i="47"/>
  <c r="T4" i="60"/>
  <c r="AA4" i="60" s="1"/>
  <c r="Y4" i="60"/>
  <c r="AN36" i="52"/>
  <c r="AN37" i="52" s="1"/>
  <c r="Y21" i="55"/>
  <c r="T21" i="55"/>
  <c r="AA21" i="55" s="1"/>
  <c r="Y26" i="58"/>
  <c r="T26" i="58"/>
  <c r="AA26" i="58" s="1"/>
  <c r="AJ36" i="53"/>
  <c r="AL42" i="22"/>
  <c r="Y27" i="44"/>
  <c r="T5" i="53"/>
  <c r="AA5" i="53" s="1"/>
  <c r="T12" i="55"/>
  <c r="AA12" i="55" s="1"/>
  <c r="Y18" i="50"/>
  <c r="Y18" i="58"/>
  <c r="Y7" i="55"/>
  <c r="T19" i="47"/>
  <c r="AA19" i="47" s="1"/>
  <c r="Y15" i="52"/>
  <c r="Y15" i="47"/>
  <c r="Q33" i="29"/>
  <c r="X33" i="29" s="1"/>
  <c r="Y21" i="59"/>
  <c r="AJ36" i="57"/>
  <c r="AJ36" i="48"/>
  <c r="T14" i="44"/>
  <c r="AA14" i="44" s="1"/>
  <c r="Y14" i="44"/>
  <c r="W36" i="54"/>
  <c r="AN36" i="59"/>
  <c r="AN37" i="59" s="1"/>
  <c r="AJ36" i="52"/>
  <c r="AI45" i="22"/>
  <c r="AI46" i="22" s="1"/>
  <c r="AI47" i="22" s="1"/>
  <c r="T33" i="57"/>
  <c r="AA33" i="57" s="1"/>
  <c r="T11" i="52"/>
  <c r="AA11" i="52" s="1"/>
  <c r="Y16" i="59"/>
  <c r="T5" i="59"/>
  <c r="AA5" i="59" s="1"/>
  <c r="Y8" i="57"/>
  <c r="L53" i="22"/>
  <c r="T4" i="47"/>
  <c r="T21" i="48"/>
  <c r="AA21" i="48" s="1"/>
  <c r="Y10" i="45"/>
  <c r="Y17" i="46"/>
  <c r="T12" i="44"/>
  <c r="AA12" i="44" s="1"/>
  <c r="Y17" i="47"/>
  <c r="T33" i="54"/>
  <c r="AA33" i="54" s="1"/>
  <c r="Y8" i="56"/>
  <c r="T30" i="51"/>
  <c r="AA30" i="51" s="1"/>
  <c r="Y23" i="54"/>
  <c r="T23" i="53"/>
  <c r="AA23" i="53" s="1"/>
  <c r="Y25" i="56"/>
  <c r="AA27" i="51"/>
  <c r="T33" i="45"/>
  <c r="AA33" i="45" s="1"/>
  <c r="AA26" i="60"/>
  <c r="T26" i="50"/>
  <c r="AA26" i="50" s="1"/>
  <c r="Y26" i="50"/>
  <c r="AO6" i="53"/>
  <c r="AN36" i="53"/>
  <c r="AN37" i="53" s="1"/>
  <c r="T23" i="44"/>
  <c r="AA23" i="44" s="1"/>
  <c r="Y23" i="44"/>
  <c r="T9" i="44"/>
  <c r="AA9" i="44" s="1"/>
  <c r="Y9" i="44"/>
  <c r="T9" i="50"/>
  <c r="AA9" i="50" s="1"/>
  <c r="Y9" i="50"/>
  <c r="Y20" i="59"/>
  <c r="T20" i="59"/>
  <c r="AA20" i="59" s="1"/>
  <c r="T17" i="48"/>
  <c r="AA17" i="48" s="1"/>
  <c r="Y17" i="48"/>
  <c r="Y25" i="57"/>
  <c r="T25" i="57"/>
  <c r="AA25" i="57" s="1"/>
  <c r="Y28" i="55"/>
  <c r="T28" i="55"/>
  <c r="AA28" i="55" s="1"/>
  <c r="Y24" i="58"/>
  <c r="T24" i="58"/>
  <c r="AA24" i="58" s="1"/>
  <c r="T30" i="48"/>
  <c r="AA30" i="48" s="1"/>
  <c r="Y30" i="48"/>
  <c r="T25" i="48"/>
  <c r="AA25" i="48" s="1"/>
  <c r="Y25" i="48"/>
  <c r="Y28" i="53"/>
  <c r="T28" i="53"/>
  <c r="AA28" i="53" s="1"/>
  <c r="Y14" i="57"/>
  <c r="T14" i="57"/>
  <c r="AA14" i="57" s="1"/>
  <c r="Y28" i="51"/>
  <c r="T28" i="51"/>
  <c r="AA28" i="51" s="1"/>
  <c r="T15" i="45"/>
  <c r="AA15" i="45" s="1"/>
  <c r="Y15" i="45"/>
  <c r="T23" i="51"/>
  <c r="AA23" i="51" s="1"/>
  <c r="Y23" i="51"/>
  <c r="T15" i="57"/>
  <c r="AA15" i="57" s="1"/>
  <c r="Y15" i="57"/>
  <c r="Y29" i="59"/>
  <c r="T29" i="59"/>
  <c r="AA29" i="59" s="1"/>
  <c r="T32" i="61"/>
  <c r="AA32" i="61" s="1"/>
  <c r="Y32" i="61"/>
  <c r="T7" i="52"/>
  <c r="AA7" i="52" s="1"/>
  <c r="Y7" i="52"/>
  <c r="T31" i="57"/>
  <c r="AA31" i="57" s="1"/>
  <c r="Y31" i="57"/>
  <c r="Y5" i="51"/>
  <c r="T5" i="51"/>
  <c r="AA5" i="51" s="1"/>
  <c r="T14" i="56"/>
  <c r="AA14" i="56" s="1"/>
  <c r="Y14" i="56"/>
  <c r="Y28" i="59"/>
  <c r="T28" i="59"/>
  <c r="AA28" i="59" s="1"/>
  <c r="T32" i="44"/>
  <c r="AA32" i="44" s="1"/>
  <c r="Y32" i="44"/>
  <c r="T4" i="54"/>
  <c r="AA4" i="54" s="1"/>
  <c r="Y4" i="54"/>
  <c r="T15" i="54"/>
  <c r="AA15" i="54" s="1"/>
  <c r="Y15" i="54"/>
  <c r="T22" i="57"/>
  <c r="AA22" i="57" s="1"/>
  <c r="Y22" i="57"/>
  <c r="T32" i="58"/>
  <c r="AA32" i="58" s="1"/>
  <c r="Y32" i="58"/>
  <c r="Y7" i="49"/>
  <c r="T7" i="49"/>
  <c r="AA7" i="49" s="1"/>
  <c r="Y27" i="55"/>
  <c r="T27" i="55"/>
  <c r="AA27" i="55" s="1"/>
  <c r="Y12" i="53"/>
  <c r="T12" i="53"/>
  <c r="AA12" i="53" s="1"/>
  <c r="Y25" i="47"/>
  <c r="T25" i="47"/>
  <c r="AA25" i="47" s="1"/>
  <c r="T7" i="44"/>
  <c r="AA7" i="44" s="1"/>
  <c r="Y11" i="56"/>
  <c r="T28" i="54"/>
  <c r="AA28" i="54" s="1"/>
  <c r="T12" i="45"/>
  <c r="AA12" i="45" s="1"/>
  <c r="Y27" i="54"/>
  <c r="T29" i="54"/>
  <c r="AA29" i="54" s="1"/>
  <c r="T20" i="44"/>
  <c r="AA20" i="44" s="1"/>
  <c r="T7" i="54"/>
  <c r="AA7" i="54" s="1"/>
  <c r="Y5" i="47"/>
  <c r="Y27" i="52"/>
  <c r="Y6" i="57"/>
  <c r="T26" i="55"/>
  <c r="AA26" i="55" s="1"/>
  <c r="Y17" i="56"/>
  <c r="Y26" i="44"/>
  <c r="T28" i="49"/>
  <c r="AA28" i="49" s="1"/>
  <c r="Z36" i="49"/>
  <c r="T17" i="53"/>
  <c r="AA17" i="53" s="1"/>
  <c r="T22" i="47"/>
  <c r="AA22" i="47" s="1"/>
  <c r="Y7" i="60"/>
  <c r="T33" i="61"/>
  <c r="AA33" i="61" s="1"/>
  <c r="Y15" i="58"/>
  <c r="Y16" i="57"/>
  <c r="T16" i="57"/>
  <c r="AA16" i="57" s="1"/>
  <c r="Y21" i="61"/>
  <c r="T21" i="61"/>
  <c r="AA21" i="61" s="1"/>
  <c r="T9" i="49"/>
  <c r="AA9" i="49" s="1"/>
  <c r="Y9" i="49"/>
  <c r="T23" i="58"/>
  <c r="AA23" i="58" s="1"/>
  <c r="Y23" i="58"/>
  <c r="T10" i="52"/>
  <c r="AA10" i="52" s="1"/>
  <c r="Y10" i="52"/>
  <c r="Y12" i="48"/>
  <c r="T12" i="48"/>
  <c r="AA12" i="48" s="1"/>
  <c r="T18" i="56"/>
  <c r="AA18" i="56" s="1"/>
  <c r="Y18" i="56"/>
  <c r="T8" i="49"/>
  <c r="AA8" i="49" s="1"/>
  <c r="Y8" i="49"/>
  <c r="T24" i="54"/>
  <c r="AA24" i="54" s="1"/>
  <c r="Y24" i="54"/>
  <c r="Y25" i="53"/>
  <c r="T25" i="53"/>
  <c r="AA25" i="53" s="1"/>
  <c r="T20" i="55"/>
  <c r="AA20" i="55" s="1"/>
  <c r="Y20" i="55"/>
  <c r="V10" i="29"/>
  <c r="Q10" i="29"/>
  <c r="X10" i="29" s="1"/>
  <c r="T10" i="49"/>
  <c r="AA10" i="49" s="1"/>
  <c r="Y10" i="49"/>
  <c r="Y19" i="49"/>
  <c r="T19" i="49"/>
  <c r="AA19" i="49" s="1"/>
  <c r="Y31" i="58"/>
  <c r="Y13" i="55"/>
  <c r="T13" i="55"/>
  <c r="AA13" i="55" s="1"/>
  <c r="T20" i="48"/>
  <c r="AA20" i="48" s="1"/>
  <c r="Y20" i="48"/>
  <c r="Y18" i="54"/>
  <c r="T18" i="54"/>
  <c r="AA18" i="54" s="1"/>
  <c r="T31" i="46"/>
  <c r="AA31" i="46" s="1"/>
  <c r="Y31" i="46"/>
  <c r="Y33" i="55"/>
  <c r="T33" i="55"/>
  <c r="AA33" i="55" s="1"/>
  <c r="Y14" i="45"/>
  <c r="T14" i="45"/>
  <c r="AA14" i="45" s="1"/>
  <c r="T19" i="54"/>
  <c r="AA19" i="54" s="1"/>
  <c r="Y19" i="54"/>
  <c r="Y11" i="54"/>
  <c r="Y21" i="56"/>
  <c r="Q31" i="29"/>
  <c r="X31" i="29" s="1"/>
  <c r="Y21" i="57"/>
  <c r="T18" i="52"/>
  <c r="AA18" i="52" s="1"/>
  <c r="Y3" i="62"/>
  <c r="T28" i="48"/>
  <c r="AA28" i="48" s="1"/>
  <c r="Y28" i="48"/>
  <c r="Y31" i="61"/>
  <c r="T31" i="61"/>
  <c r="AA31" i="61" s="1"/>
  <c r="Y10" i="46"/>
  <c r="T10" i="46"/>
  <c r="AA10" i="46" s="1"/>
  <c r="Y13" i="61"/>
  <c r="T13" i="61"/>
  <c r="AA13" i="61" s="1"/>
  <c r="T14" i="49"/>
  <c r="AA14" i="49" s="1"/>
  <c r="Y14" i="49"/>
  <c r="Y11" i="49"/>
  <c r="T11" i="49"/>
  <c r="AA11" i="49" s="1"/>
  <c r="T31" i="54"/>
  <c r="AA31" i="54" s="1"/>
  <c r="Y31" i="54"/>
  <c r="T32" i="57"/>
  <c r="AA32" i="57" s="1"/>
  <c r="Y32" i="57"/>
  <c r="T19" i="56"/>
  <c r="AA19" i="56" s="1"/>
  <c r="T23" i="47"/>
  <c r="AA23" i="47" s="1"/>
  <c r="Y16" i="61"/>
  <c r="T16" i="61"/>
  <c r="AA16" i="61" s="1"/>
  <c r="Y20" i="60"/>
  <c r="T20" i="60"/>
  <c r="AA20" i="60" s="1"/>
  <c r="Y13" i="47"/>
  <c r="T13" i="47"/>
  <c r="AA13" i="47" s="1"/>
  <c r="T23" i="48"/>
  <c r="AA23" i="48" s="1"/>
  <c r="Y23" i="48"/>
  <c r="Y29" i="50"/>
  <c r="T29" i="50"/>
  <c r="AA29" i="50" s="1"/>
  <c r="T12" i="52"/>
  <c r="AA12" i="52" s="1"/>
  <c r="Y12" i="52"/>
  <c r="T17" i="52"/>
  <c r="AA17" i="52" s="1"/>
  <c r="Y17" i="52"/>
  <c r="Y10" i="48"/>
  <c r="T10" i="48"/>
  <c r="AA10" i="48" s="1"/>
  <c r="T20" i="61"/>
  <c r="AA20" i="61" s="1"/>
  <c r="Y20" i="61"/>
  <c r="Q16" i="29"/>
  <c r="X16" i="29" s="1"/>
  <c r="V16" i="29"/>
  <c r="Y6" i="59"/>
  <c r="T6" i="59"/>
  <c r="AA6" i="59" s="1"/>
  <c r="T28" i="61"/>
  <c r="AA28" i="61" s="1"/>
  <c r="Y28" i="61"/>
  <c r="T15" i="50"/>
  <c r="AA15" i="50" s="1"/>
  <c r="Y15" i="50"/>
  <c r="Y21" i="53"/>
  <c r="T21" i="53"/>
  <c r="AA21" i="53" s="1"/>
  <c r="V20" i="29"/>
  <c r="Q20" i="29"/>
  <c r="X20" i="29" s="1"/>
  <c r="T28" i="50"/>
  <c r="AA28" i="50" s="1"/>
  <c r="Y28" i="50"/>
  <c r="T9" i="52"/>
  <c r="AA9" i="52" s="1"/>
  <c r="Y9" i="52"/>
  <c r="Y11" i="46"/>
  <c r="T11" i="46"/>
  <c r="AA11" i="46" s="1"/>
  <c r="Y9" i="53"/>
  <c r="T9" i="53"/>
  <c r="AA9" i="53" s="1"/>
  <c r="T19" i="48"/>
  <c r="AA19" i="48" s="1"/>
  <c r="Y19" i="48"/>
  <c r="T14" i="53"/>
  <c r="AA14" i="53" s="1"/>
  <c r="Y14" i="53"/>
  <c r="Y3" i="58"/>
  <c r="T25" i="58"/>
  <c r="AA25" i="58" s="1"/>
  <c r="T31" i="47"/>
  <c r="AA31" i="47" s="1"/>
  <c r="T12" i="61"/>
  <c r="AA12" i="61" s="1"/>
  <c r="Y12" i="61"/>
  <c r="T18" i="48"/>
  <c r="AA18" i="48" s="1"/>
  <c r="Y18" i="48"/>
  <c r="T31" i="49"/>
  <c r="AA31" i="49" s="1"/>
  <c r="Y31" i="49"/>
  <c r="T20" i="52"/>
  <c r="AA20" i="52" s="1"/>
  <c r="Y20" i="52"/>
  <c r="Y5" i="55"/>
  <c r="T5" i="55"/>
  <c r="AA5" i="55" s="1"/>
  <c r="T33" i="58"/>
  <c r="AA33" i="58" s="1"/>
  <c r="Y33" i="58"/>
  <c r="T30" i="58"/>
  <c r="AA30" i="58" s="1"/>
  <c r="Y30" i="58"/>
  <c r="T14" i="51"/>
  <c r="AA14" i="51" s="1"/>
  <c r="Y14" i="51"/>
  <c r="Y28" i="62"/>
  <c r="Y11" i="50"/>
  <c r="T33" i="48"/>
  <c r="AA33" i="48" s="1"/>
  <c r="Y33" i="48"/>
  <c r="T20" i="51"/>
  <c r="AA20" i="51" s="1"/>
  <c r="Y20" i="51"/>
  <c r="T20" i="53"/>
  <c r="AA20" i="53" s="1"/>
  <c r="Y20" i="53"/>
  <c r="T7" i="53"/>
  <c r="AA7" i="53" s="1"/>
  <c r="Y7" i="53"/>
  <c r="T23" i="45"/>
  <c r="AA23" i="45" s="1"/>
  <c r="Y23" i="45"/>
  <c r="Y33" i="47"/>
  <c r="T33" i="47"/>
  <c r="AA33" i="47" s="1"/>
  <c r="Q28" i="29"/>
  <c r="X28" i="29" s="1"/>
  <c r="V28" i="29"/>
  <c r="Y27" i="48"/>
  <c r="T27" i="48"/>
  <c r="AA27" i="48" s="1"/>
  <c r="T24" i="44"/>
  <c r="AA24" i="44" s="1"/>
  <c r="Y24" i="44"/>
  <c r="T30" i="62"/>
  <c r="AA30" i="62" s="1"/>
  <c r="Y30" i="62"/>
  <c r="Y3" i="55"/>
  <c r="T3" i="55"/>
  <c r="AA3" i="55" s="1"/>
  <c r="T7" i="57"/>
  <c r="AA7" i="57" s="1"/>
  <c r="Y7" i="57"/>
  <c r="Q18" i="29"/>
  <c r="X18" i="29" s="1"/>
  <c r="V18" i="29"/>
  <c r="T32" i="51"/>
  <c r="AA32" i="51" s="1"/>
  <c r="Y32" i="51"/>
  <c r="Y24" i="53"/>
  <c r="T24" i="53"/>
  <c r="AA24" i="53" s="1"/>
  <c r="T8" i="54"/>
  <c r="AA8" i="54" s="1"/>
  <c r="Y8" i="54"/>
  <c r="T13" i="51"/>
  <c r="AA13" i="51" s="1"/>
  <c r="Y13" i="51"/>
  <c r="T32" i="47"/>
  <c r="AA32" i="47" s="1"/>
  <c r="Y32" i="47"/>
  <c r="T29" i="62"/>
  <c r="AA29" i="62" s="1"/>
  <c r="Y29" i="62"/>
  <c r="T26" i="56"/>
  <c r="AA26" i="56" s="1"/>
  <c r="Y26" i="56"/>
  <c r="Y26" i="46"/>
  <c r="T26" i="46"/>
  <c r="AA26" i="46" s="1"/>
  <c r="T18" i="61"/>
  <c r="AA18" i="61" s="1"/>
  <c r="Y18" i="61"/>
  <c r="Q29" i="29"/>
  <c r="X29" i="29" s="1"/>
  <c r="V29" i="29"/>
  <c r="T23" i="46"/>
  <c r="AA23" i="46" s="1"/>
  <c r="Y23" i="46"/>
  <c r="Y7" i="51"/>
  <c r="T7" i="51"/>
  <c r="AA7" i="51" s="1"/>
  <c r="T27" i="46"/>
  <c r="AA27" i="46" s="1"/>
  <c r="Y27" i="46"/>
  <c r="T14" i="59"/>
  <c r="AA14" i="59" s="1"/>
  <c r="Y14" i="59"/>
  <c r="Y4" i="46"/>
  <c r="T4" i="46"/>
  <c r="AA4" i="46" s="1"/>
  <c r="T8" i="61"/>
  <c r="AA8" i="61" s="1"/>
  <c r="Y8" i="61"/>
  <c r="Y28" i="44"/>
  <c r="T28" i="44"/>
  <c r="AA28" i="44" s="1"/>
  <c r="Y25" i="60"/>
  <c r="T25" i="60"/>
  <c r="AA25" i="60" s="1"/>
  <c r="V9" i="29"/>
  <c r="Q9" i="29"/>
  <c r="X9" i="29" s="1"/>
  <c r="T19" i="46"/>
  <c r="AA19" i="46" s="1"/>
  <c r="Y19" i="46"/>
  <c r="Z36" i="58"/>
  <c r="T8" i="58"/>
  <c r="AA8" i="58" s="1"/>
  <c r="Y8" i="58"/>
  <c r="Y32" i="52"/>
  <c r="T32" i="52"/>
  <c r="AA32" i="52" s="1"/>
  <c r="T32" i="45"/>
  <c r="AA32" i="45" s="1"/>
  <c r="Y32" i="45"/>
  <c r="T21" i="46"/>
  <c r="AA21" i="46" s="1"/>
  <c r="Y21" i="46"/>
  <c r="T6" i="60"/>
  <c r="AA6" i="60" s="1"/>
  <c r="Y6" i="60"/>
  <c r="Q11" i="29"/>
  <c r="X11" i="29" s="1"/>
  <c r="V11" i="29"/>
  <c r="Y9" i="51"/>
  <c r="T9" i="51"/>
  <c r="AA9" i="51" s="1"/>
  <c r="Y28" i="57"/>
  <c r="T28" i="57"/>
  <c r="AA28" i="57" s="1"/>
  <c r="Y28" i="58"/>
  <c r="T28" i="58"/>
  <c r="AA28" i="58" s="1"/>
  <c r="T9" i="58"/>
  <c r="AA9" i="58" s="1"/>
  <c r="Y9" i="58"/>
  <c r="T33" i="59"/>
  <c r="AA33" i="59" s="1"/>
  <c r="Y33" i="59"/>
  <c r="Y13" i="59"/>
  <c r="T13" i="59"/>
  <c r="AA13" i="59" s="1"/>
  <c r="Q14" i="29"/>
  <c r="X14" i="29" s="1"/>
  <c r="V14" i="29"/>
  <c r="Q22" i="29"/>
  <c r="X22" i="29" s="1"/>
  <c r="V22" i="29"/>
  <c r="T32" i="53"/>
  <c r="AA32" i="53" s="1"/>
  <c r="Y32" i="53"/>
  <c r="T16" i="54"/>
  <c r="AA16" i="54" s="1"/>
  <c r="Y16" i="54"/>
  <c r="T32" i="49"/>
  <c r="AA32" i="49" s="1"/>
  <c r="Y32" i="49"/>
  <c r="T9" i="60"/>
  <c r="AA9" i="60" s="1"/>
  <c r="Y9" i="60"/>
  <c r="T3" i="46"/>
  <c r="AA3" i="46" s="1"/>
  <c r="Y3" i="46"/>
  <c r="W37" i="29"/>
  <c r="T20" i="50"/>
  <c r="AA20" i="50" s="1"/>
  <c r="Y19" i="61"/>
  <c r="T19" i="61"/>
  <c r="AA19" i="61" s="1"/>
  <c r="T19" i="58"/>
  <c r="AA19" i="58" s="1"/>
  <c r="Y19" i="58"/>
  <c r="T27" i="62"/>
  <c r="R36" i="62"/>
  <c r="T25" i="46"/>
  <c r="AA25" i="46" s="1"/>
  <c r="Y25" i="46"/>
  <c r="T24" i="45"/>
  <c r="AA24" i="45" s="1"/>
  <c r="Y24" i="45"/>
  <c r="Y10" i="51"/>
  <c r="T10" i="51"/>
  <c r="AA10" i="51" s="1"/>
  <c r="T19" i="50"/>
  <c r="AA19" i="50" s="1"/>
  <c r="Y19" i="50"/>
  <c r="T10" i="50"/>
  <c r="AA10" i="50" s="1"/>
  <c r="Y10" i="50"/>
  <c r="Y25" i="51"/>
  <c r="T25" i="51"/>
  <c r="AA25" i="51" s="1"/>
  <c r="T33" i="52"/>
  <c r="AA33" i="52" s="1"/>
  <c r="Y33" i="52"/>
  <c r="Y25" i="45"/>
  <c r="T25" i="45"/>
  <c r="AA25" i="45" s="1"/>
  <c r="Y11" i="51"/>
  <c r="T11" i="51"/>
  <c r="AA11" i="51" s="1"/>
  <c r="T4" i="55"/>
  <c r="AA4" i="55" s="1"/>
  <c r="Y4" i="55"/>
  <c r="Y17" i="59"/>
  <c r="T17" i="59"/>
  <c r="AA17" i="59" s="1"/>
  <c r="T6" i="44"/>
  <c r="AA6" i="44" s="1"/>
  <c r="Y6" i="44"/>
  <c r="Y11" i="45"/>
  <c r="T11" i="45"/>
  <c r="AA11" i="45" s="1"/>
  <c r="T28" i="46"/>
  <c r="AA28" i="46" s="1"/>
  <c r="Y28" i="46"/>
  <c r="Y3" i="47"/>
  <c r="T3" i="47"/>
  <c r="AA3" i="47" s="1"/>
  <c r="T26" i="48"/>
  <c r="AA26" i="48" s="1"/>
  <c r="Y26" i="48"/>
  <c r="T5" i="58"/>
  <c r="AA5" i="58" s="1"/>
  <c r="Y5" i="58"/>
  <c r="T17" i="60"/>
  <c r="AA17" i="60" s="1"/>
  <c r="Y17" i="60"/>
  <c r="Z36" i="60"/>
  <c r="H45" i="22"/>
  <c r="H46" i="22" s="1"/>
  <c r="H47" i="22" s="1"/>
  <c r="D45" i="22"/>
  <c r="D46" i="22" s="1"/>
  <c r="D47" i="22" s="1"/>
  <c r="U45" i="22"/>
  <c r="U46" i="22" s="1"/>
  <c r="E45" i="22"/>
  <c r="E46" i="22" s="1"/>
  <c r="E47" i="22" s="1"/>
  <c r="J45" i="22"/>
  <c r="J46" i="22" s="1"/>
  <c r="J47" i="22" s="1"/>
  <c r="AP44" i="22"/>
  <c r="L45" i="22"/>
  <c r="L46" i="22" s="1"/>
  <c r="G45" i="22"/>
  <c r="G46" i="22" s="1"/>
  <c r="G47" i="22" s="1"/>
  <c r="P45" i="22"/>
  <c r="P46" i="22" s="1"/>
  <c r="R45" i="22"/>
  <c r="R46" i="22" s="1"/>
  <c r="R47" i="22" s="1"/>
  <c r="X45" i="22"/>
  <c r="X46" i="22" s="1"/>
  <c r="N45" i="22"/>
  <c r="N46" i="22" s="1"/>
  <c r="N47" i="22" s="1"/>
  <c r="W45" i="22"/>
  <c r="W46" i="22" s="1"/>
  <c r="W47" i="22" s="1"/>
  <c r="AC45" i="22"/>
  <c r="AC46" i="22" s="1"/>
  <c r="AC47" i="22" s="1"/>
  <c r="T45" i="22"/>
  <c r="T46" i="22" s="1"/>
  <c r="T47" i="22" s="1"/>
  <c r="Y45" i="22"/>
  <c r="Y46" i="22" s="1"/>
  <c r="Y47" i="22" s="1"/>
  <c r="AH45" i="22"/>
  <c r="AH46" i="22" s="1"/>
  <c r="AH47" i="22" s="1"/>
  <c r="V45" i="22"/>
  <c r="V46" i="22" s="1"/>
  <c r="V47" i="22" s="1"/>
  <c r="AF45" i="22"/>
  <c r="AF46" i="22" s="1"/>
  <c r="AF47" i="22" s="1"/>
  <c r="Z45" i="22"/>
  <c r="Z46" i="22" s="1"/>
  <c r="Z47" i="22" s="1"/>
  <c r="C45" i="22"/>
  <c r="C46" i="22" s="1"/>
  <c r="C47" i="22" s="1"/>
  <c r="K45" i="22"/>
  <c r="K46" i="22" s="1"/>
  <c r="K47" i="22" s="1"/>
  <c r="I45" i="22"/>
  <c r="I46" i="22" s="1"/>
  <c r="I47" i="22" s="1"/>
  <c r="M45" i="22"/>
  <c r="M46" i="22" s="1"/>
  <c r="M47" i="22" s="1"/>
  <c r="Q45" i="22"/>
  <c r="Q46" i="22" s="1"/>
  <c r="Q47" i="22" s="1"/>
  <c r="F45" i="22"/>
  <c r="F46" i="22" s="1"/>
  <c r="F47" i="22" s="1"/>
  <c r="AE45" i="22"/>
  <c r="AE46" i="22" s="1"/>
  <c r="AE47" i="22" s="1"/>
  <c r="S45" i="22"/>
  <c r="S46" i="22" s="1"/>
  <c r="S47" i="22" s="1"/>
  <c r="AA45" i="22"/>
  <c r="AA46" i="22" s="1"/>
  <c r="AA47" i="22" s="1"/>
  <c r="B45" i="22"/>
  <c r="AG45" i="22"/>
  <c r="AG46" i="22" s="1"/>
  <c r="AG47" i="22" s="1"/>
  <c r="O45" i="22"/>
  <c r="O46" i="22" s="1"/>
  <c r="O47" i="22" s="1"/>
  <c r="AB45" i="22"/>
  <c r="AB46" i="22" s="1"/>
  <c r="AB47" i="22" s="1"/>
  <c r="AD45" i="22"/>
  <c r="AD46" i="22" s="1"/>
  <c r="AD47" i="22" s="1"/>
  <c r="P53" i="22"/>
  <c r="P58" i="22"/>
  <c r="P59" i="22" s="1"/>
  <c r="X53" i="22"/>
  <c r="X58" i="22"/>
  <c r="X59" i="22" s="1"/>
  <c r="AL50" i="22"/>
  <c r="B52" i="22"/>
  <c r="AK52" i="22" s="1"/>
  <c r="AK53" i="22" s="1"/>
  <c r="Y25" i="61"/>
  <c r="T25" i="61"/>
  <c r="AA25" i="61" s="1"/>
  <c r="R36" i="61"/>
  <c r="Y3" i="61"/>
  <c r="T3" i="61"/>
  <c r="T28" i="45"/>
  <c r="AA28" i="45" s="1"/>
  <c r="Y28" i="45"/>
  <c r="T20" i="46"/>
  <c r="AA20" i="46" s="1"/>
  <c r="Y20" i="46"/>
  <c r="T4" i="51"/>
  <c r="AA4" i="51" s="1"/>
  <c r="Y4" i="51"/>
  <c r="T4" i="53"/>
  <c r="Y4" i="53"/>
  <c r="R36" i="53"/>
  <c r="T22" i="58"/>
  <c r="AA22" i="58" s="1"/>
  <c r="Y22" i="58"/>
  <c r="T14" i="58"/>
  <c r="AA14" i="58" s="1"/>
  <c r="Y14" i="58"/>
  <c r="Y27" i="45"/>
  <c r="T27" i="45"/>
  <c r="AA27" i="45" s="1"/>
  <c r="Y26" i="45"/>
  <c r="T26" i="45"/>
  <c r="AA26" i="45" s="1"/>
  <c r="Y9" i="45"/>
  <c r="T9" i="45"/>
  <c r="AA9" i="45" s="1"/>
  <c r="T12" i="47"/>
  <c r="AA12" i="47" s="1"/>
  <c r="Y12" i="47"/>
  <c r="T4" i="49"/>
  <c r="Y4" i="49"/>
  <c r="R36" i="49"/>
  <c r="Y17" i="50"/>
  <c r="T17" i="50"/>
  <c r="AA17" i="50" s="1"/>
  <c r="T13" i="50"/>
  <c r="AA13" i="50" s="1"/>
  <c r="Y13" i="50"/>
  <c r="T12" i="50"/>
  <c r="AA12" i="50" s="1"/>
  <c r="Y12" i="50"/>
  <c r="T19" i="57"/>
  <c r="AA19" i="57" s="1"/>
  <c r="Y19" i="57"/>
  <c r="T9" i="57"/>
  <c r="Y9" i="57"/>
  <c r="R36" i="57"/>
  <c r="T21" i="58"/>
  <c r="AA21" i="58" s="1"/>
  <c r="Y21" i="58"/>
  <c r="Y12" i="58"/>
  <c r="T12" i="58"/>
  <c r="AA12" i="58" s="1"/>
  <c r="T6" i="58"/>
  <c r="AA6" i="58" s="1"/>
  <c r="R36" i="58"/>
  <c r="Y6" i="58"/>
  <c r="T31" i="59"/>
  <c r="AA31" i="59" s="1"/>
  <c r="Y31" i="59"/>
  <c r="T11" i="59"/>
  <c r="AA11" i="59" s="1"/>
  <c r="Y11" i="59"/>
  <c r="R36" i="59"/>
  <c r="AA3" i="58"/>
  <c r="O37" i="29"/>
  <c r="Q5" i="29"/>
  <c r="V5" i="29"/>
  <c r="Y7" i="47"/>
  <c r="R36" i="47"/>
  <c r="T7" i="47"/>
  <c r="AA7" i="47" s="1"/>
  <c r="T5" i="48"/>
  <c r="AA5" i="48" s="1"/>
  <c r="Y5" i="48"/>
  <c r="T4" i="48"/>
  <c r="Y4" i="48"/>
  <c r="R36" i="48"/>
  <c r="T7" i="50"/>
  <c r="R36" i="50"/>
  <c r="Y7" i="50"/>
  <c r="T33" i="51"/>
  <c r="AA33" i="51" s="1"/>
  <c r="Y33" i="51"/>
  <c r="Y29" i="51"/>
  <c r="T29" i="51"/>
  <c r="AA29" i="51" s="1"/>
  <c r="T21" i="51"/>
  <c r="AA21" i="51" s="1"/>
  <c r="Y21" i="51"/>
  <c r="T24" i="52"/>
  <c r="AA24" i="52" s="1"/>
  <c r="Y24" i="52"/>
  <c r="Z36" i="44"/>
  <c r="Z36" i="51"/>
  <c r="Z36" i="52"/>
  <c r="Z36" i="54"/>
  <c r="Z36" i="55"/>
  <c r="Z36" i="56"/>
  <c r="T16" i="49"/>
  <c r="AA16" i="49" s="1"/>
  <c r="Y16" i="49"/>
  <c r="T10" i="60"/>
  <c r="Y10" i="60"/>
  <c r="R36" i="60"/>
  <c r="T14" i="60"/>
  <c r="AA14" i="60" s="1"/>
  <c r="Y14" i="60"/>
  <c r="T16" i="60"/>
  <c r="AA16" i="60" s="1"/>
  <c r="Y16" i="60"/>
  <c r="T18" i="60"/>
  <c r="AA18" i="60" s="1"/>
  <c r="Y18" i="60"/>
  <c r="Y22" i="60"/>
  <c r="T22" i="60"/>
  <c r="AA22" i="60" s="1"/>
  <c r="Y24" i="60"/>
  <c r="T24" i="60"/>
  <c r="AA24" i="60" s="1"/>
  <c r="AA5" i="56"/>
  <c r="AA10" i="59"/>
  <c r="T4" i="61"/>
  <c r="AA4" i="61" s="1"/>
  <c r="Y4" i="61"/>
  <c r="T22" i="44"/>
  <c r="AA22" i="44" s="1"/>
  <c r="Y22" i="44"/>
  <c r="Y17" i="44"/>
  <c r="T17" i="44"/>
  <c r="AA17" i="44" s="1"/>
  <c r="T13" i="44"/>
  <c r="AA13" i="44" s="1"/>
  <c r="Y13" i="44"/>
  <c r="T10" i="44"/>
  <c r="AA10" i="44" s="1"/>
  <c r="Y10" i="44"/>
  <c r="T18" i="46"/>
  <c r="AA18" i="46" s="1"/>
  <c r="Y18" i="46"/>
  <c r="T13" i="46"/>
  <c r="AA13" i="46" s="1"/>
  <c r="Y13" i="46"/>
  <c r="T12" i="46"/>
  <c r="AA12" i="46" s="1"/>
  <c r="Y12" i="46"/>
  <c r="T9" i="46"/>
  <c r="AA9" i="46" s="1"/>
  <c r="Y9" i="46"/>
  <c r="T5" i="46"/>
  <c r="Y5" i="46"/>
  <c r="R36" i="46"/>
  <c r="AA4" i="47"/>
  <c r="Y8" i="48"/>
  <c r="T8" i="48"/>
  <c r="AA8" i="48" s="1"/>
  <c r="T24" i="51"/>
  <c r="AA24" i="51" s="1"/>
  <c r="Y24" i="51"/>
  <c r="Y3" i="51"/>
  <c r="T3" i="51"/>
  <c r="R36" i="51"/>
  <c r="T25" i="52"/>
  <c r="AA25" i="52" s="1"/>
  <c r="Y25" i="52"/>
  <c r="Y21" i="52"/>
  <c r="T21" i="52"/>
  <c r="AA21" i="52" s="1"/>
  <c r="R36" i="52"/>
  <c r="T33" i="53"/>
  <c r="AA33" i="53" s="1"/>
  <c r="Y33" i="53"/>
  <c r="Y29" i="53"/>
  <c r="T29" i="53"/>
  <c r="AA29" i="53" s="1"/>
  <c r="T20" i="54"/>
  <c r="AA20" i="54" s="1"/>
  <c r="Y20" i="54"/>
  <c r="Y17" i="54"/>
  <c r="T17" i="54"/>
  <c r="AA17" i="54" s="1"/>
  <c r="T13" i="54"/>
  <c r="AA13" i="54" s="1"/>
  <c r="Y13" i="54"/>
  <c r="T12" i="54"/>
  <c r="AA12" i="54" s="1"/>
  <c r="Y12" i="54"/>
  <c r="Y9" i="54"/>
  <c r="T9" i="54"/>
  <c r="R36" i="54"/>
  <c r="T15" i="55"/>
  <c r="AA15" i="55" s="1"/>
  <c r="Y15" i="55"/>
  <c r="T9" i="55"/>
  <c r="R36" i="55"/>
  <c r="Y9" i="55"/>
  <c r="Y27" i="56"/>
  <c r="T27" i="56"/>
  <c r="AA27" i="56" s="1"/>
  <c r="T22" i="56"/>
  <c r="AA22" i="56" s="1"/>
  <c r="Y22" i="56"/>
  <c r="Y15" i="56"/>
  <c r="T15" i="56"/>
  <c r="AA15" i="56" s="1"/>
  <c r="T6" i="56"/>
  <c r="AA6" i="56" s="1"/>
  <c r="Y6" i="56"/>
  <c r="R36" i="56"/>
  <c r="Y24" i="57"/>
  <c r="T24" i="57"/>
  <c r="AA24" i="57" s="1"/>
  <c r="Z36" i="61"/>
  <c r="Z36" i="45"/>
  <c r="Z36" i="57"/>
  <c r="Z36" i="59"/>
  <c r="Z36" i="46"/>
  <c r="Z36" i="47"/>
  <c r="Z36" i="48"/>
  <c r="Z36" i="50"/>
  <c r="Z36" i="53"/>
  <c r="T30" i="45"/>
  <c r="Y30" i="45"/>
  <c r="R36" i="45"/>
  <c r="T18" i="44"/>
  <c r="R36" i="44"/>
  <c r="Y18" i="44"/>
  <c r="Y36" i="62" l="1"/>
  <c r="Y36" i="49"/>
  <c r="Y36" i="56"/>
  <c r="T36" i="47"/>
  <c r="Y36" i="61"/>
  <c r="V37" i="29"/>
  <c r="Y36" i="58"/>
  <c r="Y36" i="52"/>
  <c r="Y36" i="59"/>
  <c r="Y36" i="55"/>
  <c r="Y36" i="47"/>
  <c r="AA27" i="62"/>
  <c r="AA36" i="62" s="1"/>
  <c r="T36" i="62"/>
  <c r="Y36" i="44"/>
  <c r="Y36" i="45"/>
  <c r="AA36" i="52"/>
  <c r="T36" i="58"/>
  <c r="T36" i="59"/>
  <c r="Y36" i="50"/>
  <c r="Y36" i="48"/>
  <c r="AK45" i="22"/>
  <c r="B46" i="22"/>
  <c r="X47" i="22"/>
  <c r="X55" i="22"/>
  <c r="X56" i="22" s="1"/>
  <c r="L47" i="22"/>
  <c r="L55" i="22"/>
  <c r="L56" i="22" s="1"/>
  <c r="U47" i="22"/>
  <c r="U55" i="22"/>
  <c r="U56" i="22" s="1"/>
  <c r="B53" i="22"/>
  <c r="P47" i="22"/>
  <c r="P55" i="22"/>
  <c r="P56" i="22" s="1"/>
  <c r="T36" i="55"/>
  <c r="AA9" i="55"/>
  <c r="AA36" i="55" s="1"/>
  <c r="AA9" i="54"/>
  <c r="AA36" i="54" s="1"/>
  <c r="T36" i="54"/>
  <c r="AA3" i="51"/>
  <c r="AA36" i="51" s="1"/>
  <c r="T36" i="51"/>
  <c r="AA5" i="46"/>
  <c r="AA36" i="46" s="1"/>
  <c r="T36" i="46"/>
  <c r="AA10" i="60"/>
  <c r="AA36" i="60" s="1"/>
  <c r="T36" i="60"/>
  <c r="AA7" i="50"/>
  <c r="AA36" i="50" s="1"/>
  <c r="T36" i="50"/>
  <c r="Q37" i="29"/>
  <c r="X5" i="29"/>
  <c r="X37" i="29" s="1"/>
  <c r="AA9" i="57"/>
  <c r="AA36" i="57" s="1"/>
  <c r="T36" i="57"/>
  <c r="T36" i="48"/>
  <c r="AA4" i="48"/>
  <c r="AA36" i="48" s="1"/>
  <c r="AA4" i="49"/>
  <c r="AA36" i="49" s="1"/>
  <c r="T36" i="49"/>
  <c r="AA4" i="53"/>
  <c r="AA36" i="53" s="1"/>
  <c r="T36" i="53"/>
  <c r="AA3" i="61"/>
  <c r="AA36" i="61" s="1"/>
  <c r="T36" i="61"/>
  <c r="T36" i="56"/>
  <c r="Y36" i="53"/>
  <c r="T36" i="52"/>
  <c r="Y36" i="54"/>
  <c r="Y36" i="51"/>
  <c r="AA36" i="47"/>
  <c r="Y36" i="46"/>
  <c r="AA36" i="59"/>
  <c r="AA36" i="56"/>
  <c r="Y36" i="60"/>
  <c r="AA36" i="58"/>
  <c r="Y36" i="57"/>
  <c r="T36" i="44"/>
  <c r="AA18" i="44"/>
  <c r="AA36" i="44" s="1"/>
  <c r="AA30" i="45"/>
  <c r="AA36" i="45" s="1"/>
  <c r="T36" i="45"/>
  <c r="AK46" i="22" l="1"/>
  <c r="AK47" i="22" s="1"/>
  <c r="B47" i="22"/>
</calcChain>
</file>

<file path=xl/sharedStrings.xml><?xml version="1.0" encoding="utf-8"?>
<sst xmlns="http://schemas.openxmlformats.org/spreadsheetml/2006/main" count="1450" uniqueCount="132">
  <si>
    <t>IGASAMEX BAJIO, S. DE R.L. DE C.V.</t>
  </si>
  <si>
    <t>CALCULO DEL CONSUMO POR USUARIO</t>
  </si>
  <si>
    <t>BOSQUES DE ALISOS 47-A  5O PISO, COL. BOSQUES DE LAS LOMAS</t>
  </si>
  <si>
    <t>C.P. 05120, MEXICO, D.F.</t>
  </si>
  <si>
    <t>Fecha</t>
  </si>
  <si>
    <t>Facturación PGPB</t>
  </si>
  <si>
    <t>Usuarios</t>
  </si>
  <si>
    <t>TOTAL</t>
  </si>
  <si>
    <t>INTERCONEXIÓN</t>
  </si>
  <si>
    <t>Sub Total</t>
  </si>
  <si>
    <t>Porcentaje</t>
  </si>
  <si>
    <t>Balanceo</t>
  </si>
  <si>
    <t>m3</t>
  </si>
  <si>
    <t>Medición de la Primera Quincena</t>
  </si>
  <si>
    <t>Medición de la Segunda Quincena</t>
  </si>
  <si>
    <t>Variación Interconexión vs</t>
  </si>
  <si>
    <t>PGPB</t>
  </si>
  <si>
    <t>Sistema</t>
  </si>
  <si>
    <t xml:space="preserve">% Ajuste </t>
  </si>
  <si>
    <t>Hora de Corte</t>
  </si>
  <si>
    <t>Factor de Corrección</t>
  </si>
  <si>
    <t>No. Cliente</t>
  </si>
  <si>
    <t>Hora</t>
  </si>
  <si>
    <t>Año</t>
  </si>
  <si>
    <t>Mes</t>
  </si>
  <si>
    <t>Pulsos Corregidos</t>
  </si>
  <si>
    <t>Día</t>
  </si>
  <si>
    <t>Volumen Corregido
[ M3 ]</t>
  </si>
  <si>
    <t>Volumen No Corregido
[ M3 ]</t>
  </si>
  <si>
    <t>Pulsos No Corregidos</t>
  </si>
  <si>
    <t>Volumen No Corregido en Condición de Falla</t>
  </si>
  <si>
    <t>Pulsos No Corregidos en Condición de Falla</t>
  </si>
  <si>
    <t>Presion Promedio Ponderado
[ Psi ]</t>
  </si>
  <si>
    <t>Temperatura Promedio Ponderado
[ °C ]</t>
  </si>
  <si>
    <t>Caudal de Pico
[ m³/hora ]</t>
  </si>
  <si>
    <t>Volumen Diario
[ m3 ]</t>
  </si>
  <si>
    <t>día</t>
  </si>
  <si>
    <t>Poder Calorifico
[ Kcal/m3 ]</t>
  </si>
  <si>
    <t>Poder Calorifico
[ KJoul/m3 ]</t>
  </si>
  <si>
    <t>Poder Calorifico
[ BTU/CFT ]</t>
  </si>
  <si>
    <t>Volumen Consumido
[ m3 ]</t>
  </si>
  <si>
    <t>Volumen Consumido
[ cft3 ]</t>
  </si>
  <si>
    <t>Energía Consumida
[ Gcal ]</t>
  </si>
  <si>
    <t>Energía Consumida
[ GJoul ]</t>
  </si>
  <si>
    <t>Energía Consumida
[ MMBTU ]</t>
  </si>
  <si>
    <t>días</t>
  </si>
  <si>
    <t>Máximo</t>
  </si>
  <si>
    <t>Promedio</t>
  </si>
  <si>
    <t>cft</t>
  </si>
  <si>
    <t>Kcal/m3</t>
  </si>
  <si>
    <t xml:space="preserve">KJoul/m3 </t>
  </si>
  <si>
    <t>BTU/CFT</t>
  </si>
  <si>
    <t>total</t>
  </si>
  <si>
    <t>Mínimo</t>
  </si>
  <si>
    <t>cft3</t>
  </si>
  <si>
    <t>Gcal</t>
  </si>
  <si>
    <t>GJoul</t>
  </si>
  <si>
    <t xml:space="preserve">MMBTU </t>
  </si>
  <si>
    <t>Psi</t>
  </si>
  <si>
    <t xml:space="preserve"> °C</t>
  </si>
  <si>
    <t>Tolerancia</t>
  </si>
  <si>
    <t>max</t>
  </si>
  <si>
    <t>min</t>
  </si>
  <si>
    <t>Modificado:</t>
  </si>
  <si>
    <t>Emilio Pijoán</t>
  </si>
  <si>
    <t>Fecha:</t>
  </si>
  <si>
    <t xml:space="preserve">Tiempo </t>
  </si>
  <si>
    <t>Temperatura
[ °C ]</t>
  </si>
  <si>
    <t>Energía MJ/m3</t>
  </si>
  <si>
    <t>Batería</t>
  </si>
  <si>
    <t>Mcft</t>
  </si>
  <si>
    <t>Km3</t>
  </si>
  <si>
    <t>Kpa</t>
  </si>
  <si>
    <t>Presión Promedio
[ Kpa ]</t>
  </si>
  <si>
    <t>Consumo diario
[ Km3 ]</t>
  </si>
  <si>
    <t>Bullhorns</t>
  </si>
  <si>
    <t>Clave</t>
  </si>
  <si>
    <t>Volumen Acumulado
 BullHorn</t>
  </si>
  <si>
    <t>Volumen Acumulado
 Micro Corrector</t>
  </si>
  <si>
    <t>Diferencia sincronización</t>
  </si>
  <si>
    <t>Volumen diario Bullhorn</t>
  </si>
  <si>
    <t>Volumen diario Micro</t>
  </si>
  <si>
    <t>Diferencia Medición</t>
  </si>
  <si>
    <t>% Error diario</t>
  </si>
  <si>
    <t>Días transmitidos</t>
  </si>
  <si>
    <t>Días NO transmitidos</t>
  </si>
  <si>
    <t>error mensual</t>
  </si>
  <si>
    <t>Tolerancia sinconización</t>
  </si>
  <si>
    <t>Tolerancia Volumen diario</t>
  </si>
  <si>
    <t>Volumen Diario
 BullHorn</t>
  </si>
  <si>
    <t>Volumen Diario
 Micro Corrector</t>
  </si>
  <si>
    <t>Diferencia Volumen</t>
  </si>
  <si>
    <t>Error</t>
  </si>
  <si>
    <t>Cliente 20</t>
  </si>
  <si>
    <t>Cliente 21</t>
  </si>
  <si>
    <t>Cliente 22</t>
  </si>
  <si>
    <t>Cliente 23</t>
  </si>
  <si>
    <t>Cliente 24</t>
  </si>
  <si>
    <t>Cliente 25</t>
  </si>
  <si>
    <t>Cliente 26</t>
  </si>
  <si>
    <t>Cliente 27</t>
  </si>
  <si>
    <t>Cliente 28</t>
  </si>
  <si>
    <t>Cliente 29</t>
  </si>
  <si>
    <t>Cliente 30</t>
  </si>
  <si>
    <t>Cliente 31</t>
  </si>
  <si>
    <t>Cliente 32</t>
  </si>
  <si>
    <t>Cliente 33</t>
  </si>
  <si>
    <t>Cliente 34</t>
  </si>
  <si>
    <t>Cliente 35</t>
  </si>
  <si>
    <t>OMM</t>
  </si>
  <si>
    <t>Sistema Tizayuca</t>
  </si>
  <si>
    <t>VALCHEM</t>
  </si>
  <si>
    <t>ROMATEX</t>
  </si>
  <si>
    <t>PROESA</t>
  </si>
  <si>
    <t>TOTIS</t>
  </si>
  <si>
    <t>PROTEXSA</t>
  </si>
  <si>
    <t>VUVA</t>
  </si>
  <si>
    <t>QUIMICA NOBLEZA</t>
  </si>
  <si>
    <t>INDUSTRIAL DE ESPUMAS</t>
  </si>
  <si>
    <t>Textiles y Acabados Mexico</t>
  </si>
  <si>
    <t>PRUP</t>
  </si>
  <si>
    <t>MEXCOAT</t>
  </si>
  <si>
    <t>PREMEX</t>
  </si>
  <si>
    <t>Comercializadora de Lacteos</t>
  </si>
  <si>
    <t xml:space="preserve">FENO RESINAS, S.A. DE C.V.              </t>
  </si>
  <si>
    <t>TEJIMAQ</t>
  </si>
  <si>
    <t>Moliendas</t>
  </si>
  <si>
    <t>Tecamac Industrial</t>
  </si>
  <si>
    <t>Zinc y Derivados</t>
  </si>
  <si>
    <t>Imperquimia</t>
  </si>
  <si>
    <t>13031-01</t>
  </si>
  <si>
    <t>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</si>
</sst>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.000"/>
    <numFmt numFmtId="166" formatCode="#,##0.000000"/>
    <numFmt numFmtId="168" formatCode="_(* #,##0.00_);_(* \(#,##0.00\);_(* &quot;-&quot;??_);_(@_)"/>
    <numFmt numFmtId="176" formatCode="_(* #,##0.00000_);_(* \(#,##0.00000\);_(* &quot;-&quot;??_);_(@_)"/>
    <numFmt numFmtId="177" formatCode="_(* #,##0_);_(* \(#,##0\);_(* &quot;-&quot;??_);_(@_)"/>
    <numFmt numFmtId="178" formatCode="_-* #,##0_-;\-* #,##0_-;_-* &quot;-&quot;??_-;_-@_-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11"/>
      <name val="Arial"/>
      <family val="2"/>
    </font>
    <font>
      <b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</borders>
  <cellStyleXfs count="5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</cellStyleXfs>
  <cellXfs count="277">
    <xf numFmtId="0" fontId="0" fillId="0" borderId="0" xfId="0"/>
    <xf numFmtId="0" fontId="0" fillId="4" borderId="0" xfId="0" applyFill="1"/>
    <xf numFmtId="4" fontId="0" fillId="4" borderId="0" xfId="0" applyNumberFormat="1" applyFill="1"/>
    <xf numFmtId="0" fontId="0" fillId="4" borderId="0" xfId="0" applyFill="1" applyAlignment="1">
      <alignment horizontal="center"/>
    </xf>
    <xf numFmtId="10" fontId="7" fillId="4" borderId="6" xfId="2" applyNumberFormat="1" applyFont="1" applyFill="1" applyBorder="1"/>
    <xf numFmtId="10" fontId="7" fillId="4" borderId="0" xfId="2" applyNumberFormat="1" applyFont="1" applyFill="1"/>
    <xf numFmtId="0" fontId="0" fillId="4" borderId="9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10" fontId="7" fillId="4" borderId="1" xfId="2" applyNumberFormat="1" applyFont="1" applyFill="1" applyBorder="1"/>
    <xf numFmtId="40" fontId="4" fillId="4" borderId="0" xfId="0" applyNumberFormat="1" applyFont="1" applyFill="1" applyAlignment="1"/>
    <xf numFmtId="40" fontId="0" fillId="4" borderId="0" xfId="0" applyNumberFormat="1" applyFill="1"/>
    <xf numFmtId="40" fontId="4" fillId="4" borderId="0" xfId="0" applyNumberFormat="1" applyFont="1" applyFill="1"/>
    <xf numFmtId="40" fontId="4" fillId="4" borderId="1" xfId="0" applyNumberFormat="1" applyFont="1" applyFill="1" applyBorder="1" applyAlignment="1">
      <alignment horizontal="center" vertical="center"/>
    </xf>
    <xf numFmtId="40" fontId="4" fillId="4" borderId="16" xfId="0" applyNumberFormat="1" applyFont="1" applyFill="1" applyBorder="1" applyAlignment="1"/>
    <xf numFmtId="40" fontId="0" fillId="4" borderId="1" xfId="0" applyNumberFormat="1" applyFill="1" applyBorder="1"/>
    <xf numFmtId="164" fontId="3" fillId="4" borderId="1" xfId="0" applyNumberFormat="1" applyFont="1" applyFill="1" applyBorder="1" applyAlignment="1"/>
    <xf numFmtId="0" fontId="0" fillId="4" borderId="0" xfId="0" applyFill="1" applyAlignment="1"/>
    <xf numFmtId="40" fontId="7" fillId="4" borderId="0" xfId="0" applyNumberFormat="1" applyFont="1" applyFill="1"/>
    <xf numFmtId="40" fontId="4" fillId="5" borderId="1" xfId="0" applyNumberFormat="1" applyFont="1" applyFill="1" applyBorder="1" applyAlignment="1">
      <alignment horizontal="center" vertical="center"/>
    </xf>
    <xf numFmtId="40" fontId="0" fillId="4" borderId="0" xfId="0" applyNumberFormat="1" applyFill="1" applyAlignment="1">
      <alignment horizontal="justify" vertical="center"/>
    </xf>
    <xf numFmtId="40" fontId="4" fillId="4" borderId="16" xfId="0" applyNumberFormat="1" applyFont="1" applyFill="1" applyBorder="1" applyAlignment="1">
      <alignment horizontal="center"/>
    </xf>
    <xf numFmtId="40" fontId="4" fillId="4" borderId="3" xfId="0" applyNumberFormat="1" applyFont="1" applyFill="1" applyBorder="1" applyAlignment="1"/>
    <xf numFmtId="40" fontId="4" fillId="4" borderId="1" xfId="0" applyNumberFormat="1" applyFont="1" applyFill="1" applyBorder="1" applyAlignment="1">
      <alignment horizontal="center"/>
    </xf>
    <xf numFmtId="40" fontId="4" fillId="4" borderId="1" xfId="2" applyNumberFormat="1" applyFont="1" applyFill="1" applyBorder="1" applyAlignment="1">
      <alignment horizontal="center"/>
    </xf>
    <xf numFmtId="10" fontId="0" fillId="4" borderId="1" xfId="2" applyNumberFormat="1" applyFont="1" applyFill="1" applyBorder="1"/>
    <xf numFmtId="168" fontId="0" fillId="4" borderId="0" xfId="1" applyFont="1" applyFill="1"/>
    <xf numFmtId="10" fontId="0" fillId="4" borderId="0" xfId="0" applyNumberFormat="1" applyFill="1"/>
    <xf numFmtId="2" fontId="0" fillId="4" borderId="0" xfId="2" applyNumberFormat="1" applyFont="1" applyFill="1"/>
    <xf numFmtId="2" fontId="0" fillId="4" borderId="0" xfId="0" applyNumberFormat="1" applyFill="1"/>
    <xf numFmtId="40" fontId="1" fillId="4" borderId="1" xfId="0" applyNumberFormat="1" applyFont="1" applyFill="1" applyBorder="1"/>
    <xf numFmtId="10" fontId="1" fillId="4" borderId="1" xfId="2" applyNumberFormat="1" applyFont="1" applyFill="1" applyBorder="1"/>
    <xf numFmtId="4" fontId="1" fillId="4" borderId="0" xfId="0" applyNumberFormat="1" applyFont="1" applyFill="1"/>
    <xf numFmtId="2" fontId="1" fillId="4" borderId="0" xfId="2" applyNumberFormat="1" applyFont="1" applyFill="1"/>
    <xf numFmtId="40" fontId="1" fillId="4" borderId="0" xfId="0" applyNumberFormat="1" applyFont="1" applyFill="1"/>
    <xf numFmtId="10" fontId="1" fillId="4" borderId="0" xfId="0" applyNumberFormat="1" applyFont="1" applyFill="1" applyBorder="1"/>
    <xf numFmtId="4" fontId="1" fillId="4" borderId="0" xfId="0" applyNumberFormat="1" applyFont="1" applyFill="1" applyBorder="1"/>
    <xf numFmtId="2" fontId="1" fillId="4" borderId="0" xfId="0" applyNumberFormat="1" applyFont="1" applyFill="1" applyBorder="1"/>
    <xf numFmtId="10" fontId="1" fillId="4" borderId="0" xfId="2" applyNumberFormat="1" applyFont="1" applyFill="1" applyBorder="1"/>
    <xf numFmtId="40" fontId="1" fillId="4" borderId="0" xfId="0" applyNumberFormat="1" applyFont="1" applyFill="1" applyBorder="1"/>
    <xf numFmtId="4" fontId="0" fillId="4" borderId="0" xfId="0" applyNumberFormat="1" applyFill="1" applyBorder="1"/>
    <xf numFmtId="10" fontId="0" fillId="4" borderId="0" xfId="0" applyNumberFormat="1" applyFill="1" applyBorder="1"/>
    <xf numFmtId="10" fontId="0" fillId="4" borderId="0" xfId="2" applyNumberFormat="1" applyFont="1" applyFill="1" applyBorder="1"/>
    <xf numFmtId="40" fontId="0" fillId="4" borderId="0" xfId="0" applyNumberFormat="1" applyFill="1" applyBorder="1"/>
    <xf numFmtId="0" fontId="0" fillId="4" borderId="0" xfId="0" applyFill="1" applyBorder="1" applyAlignment="1"/>
    <xf numFmtId="10" fontId="3" fillId="4" borderId="1" xfId="2" applyNumberFormat="1" applyFont="1" applyFill="1" applyBorder="1" applyAlignment="1"/>
    <xf numFmtId="10" fontId="7" fillId="4" borderId="1" xfId="0" applyNumberFormat="1" applyFont="1" applyFill="1" applyBorder="1" applyAlignment="1"/>
    <xf numFmtId="164" fontId="3" fillId="4" borderId="1" xfId="2" applyNumberFormat="1" applyFont="1" applyFill="1" applyBorder="1" applyAlignment="1"/>
    <xf numFmtId="40" fontId="7" fillId="4" borderId="1" xfId="0" applyNumberFormat="1" applyFont="1" applyFill="1" applyBorder="1" applyAlignment="1"/>
    <xf numFmtId="40" fontId="4" fillId="2" borderId="1" xfId="0" applyNumberFormat="1" applyFont="1" applyFill="1" applyBorder="1" applyAlignment="1">
      <alignment horizontal="justify" vertical="center"/>
    </xf>
    <xf numFmtId="10" fontId="3" fillId="4" borderId="9" xfId="0" applyNumberFormat="1" applyFont="1" applyFill="1" applyBorder="1"/>
    <xf numFmtId="40" fontId="7" fillId="4" borderId="0" xfId="0" applyNumberFormat="1" applyFont="1" applyFill="1" applyBorder="1"/>
    <xf numFmtId="0" fontId="0" fillId="4" borderId="1" xfId="0" applyFill="1" applyBorder="1" applyAlignment="1"/>
    <xf numFmtId="40" fontId="0" fillId="4" borderId="1" xfId="0" applyNumberFormat="1" applyFill="1" applyBorder="1" applyAlignment="1"/>
    <xf numFmtId="0" fontId="0" fillId="4" borderId="6" xfId="0" applyFill="1" applyBorder="1" applyAlignment="1"/>
    <xf numFmtId="0" fontId="0" fillId="4" borderId="9" xfId="0" applyFill="1" applyBorder="1" applyAlignment="1"/>
    <xf numFmtId="40" fontId="0" fillId="4" borderId="9" xfId="0" applyNumberFormat="1" applyFill="1" applyBorder="1" applyAlignment="1"/>
    <xf numFmtId="0" fontId="0" fillId="4" borderId="10" xfId="0" applyFill="1" applyBorder="1" applyAlignment="1"/>
    <xf numFmtId="40" fontId="7" fillId="4" borderId="2" xfId="0" applyNumberFormat="1" applyFont="1" applyFill="1" applyBorder="1" applyAlignment="1">
      <alignment horizontal="center"/>
    </xf>
    <xf numFmtId="40" fontId="7" fillId="4" borderId="2" xfId="0" applyNumberFormat="1" applyFont="1" applyFill="1" applyBorder="1"/>
    <xf numFmtId="10" fontId="7" fillId="4" borderId="2" xfId="2" applyNumberFormat="1" applyFont="1" applyFill="1" applyBorder="1"/>
    <xf numFmtId="10" fontId="3" fillId="4" borderId="17" xfId="2" applyNumberFormat="1" applyFont="1" applyFill="1" applyBorder="1" applyAlignment="1">
      <alignment horizontal="center"/>
    </xf>
    <xf numFmtId="0" fontId="0" fillId="4" borderId="1" xfId="0" applyNumberFormat="1" applyFill="1" applyBorder="1"/>
    <xf numFmtId="0" fontId="1" fillId="4" borderId="1" xfId="0" applyNumberFormat="1" applyFont="1" applyFill="1" applyBorder="1"/>
    <xf numFmtId="40" fontId="3" fillId="4" borderId="16" xfId="0" applyNumberFormat="1" applyFont="1" applyFill="1" applyBorder="1" applyAlignment="1">
      <alignment horizontal="center"/>
    </xf>
    <xf numFmtId="10" fontId="7" fillId="4" borderId="18" xfId="2" applyNumberFormat="1" applyFont="1" applyFill="1" applyBorder="1"/>
    <xf numFmtId="0" fontId="0" fillId="4" borderId="12" xfId="0" applyFill="1" applyBorder="1" applyAlignment="1">
      <alignment horizontal="center"/>
    </xf>
    <xf numFmtId="16" fontId="3" fillId="4" borderId="17" xfId="0" applyNumberFormat="1" applyFont="1" applyFill="1" applyBorder="1" applyAlignment="1">
      <alignment horizontal="center"/>
    </xf>
    <xf numFmtId="166" fontId="3" fillId="4" borderId="17" xfId="2" applyNumberFormat="1" applyFont="1" applyFill="1" applyBorder="1" applyAlignment="1">
      <alignment horizontal="center"/>
    </xf>
    <xf numFmtId="166" fontId="3" fillId="4" borderId="11" xfId="2" applyNumberFormat="1" applyFont="1" applyFill="1" applyBorder="1" applyAlignment="1">
      <alignment horizontal="center"/>
    </xf>
    <xf numFmtId="166" fontId="3" fillId="4" borderId="0" xfId="2" applyNumberFormat="1" applyFont="1" applyFill="1" applyBorder="1" applyAlignment="1">
      <alignment horizontal="center"/>
    </xf>
    <xf numFmtId="10" fontId="3" fillId="4" borderId="0" xfId="0" applyNumberFormat="1" applyFont="1" applyFill="1" applyBorder="1"/>
    <xf numFmtId="40" fontId="0" fillId="4" borderId="0" xfId="0" applyNumberFormat="1" applyFill="1" applyBorder="1" applyAlignment="1"/>
    <xf numFmtId="10" fontId="7" fillId="3" borderId="2" xfId="2" applyNumberFormat="1" applyFont="1" applyFill="1" applyBorder="1"/>
    <xf numFmtId="0" fontId="7" fillId="4" borderId="3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right"/>
    </xf>
    <xf numFmtId="164" fontId="7" fillId="0" borderId="21" xfId="0" applyNumberFormat="1" applyFont="1" applyFill="1" applyBorder="1" applyAlignment="1">
      <alignment horizontal="center" vertical="center" wrapText="1"/>
    </xf>
    <xf numFmtId="164" fontId="7" fillId="0" borderId="36" xfId="0" applyNumberFormat="1" applyFont="1" applyFill="1" applyBorder="1" applyAlignment="1">
      <alignment horizontal="center" vertical="center" wrapText="1"/>
    </xf>
    <xf numFmtId="164" fontId="7" fillId="2" borderId="13" xfId="0" applyNumberFormat="1" applyFont="1" applyFill="1" applyBorder="1" applyAlignment="1">
      <alignment horizontal="center" vertical="center" wrapText="1"/>
    </xf>
    <xf numFmtId="164" fontId="7" fillId="4" borderId="37" xfId="0" applyNumberFormat="1" applyFont="1" applyFill="1" applyBorder="1" applyAlignment="1">
      <alignment horizontal="center" vertical="center" wrapText="1"/>
    </xf>
    <xf numFmtId="164" fontId="7" fillId="0" borderId="30" xfId="0" applyNumberFormat="1" applyFont="1" applyFill="1" applyBorder="1" applyAlignment="1">
      <alignment horizontal="center" vertical="center" wrapText="1"/>
    </xf>
    <xf numFmtId="164" fontId="7" fillId="0" borderId="25" xfId="0" applyNumberFormat="1" applyFont="1" applyFill="1" applyBorder="1" applyAlignment="1">
      <alignment horizontal="center" vertical="center" wrapText="1"/>
    </xf>
    <xf numFmtId="164" fontId="7" fillId="2" borderId="22" xfId="0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/>
    </xf>
    <xf numFmtId="20" fontId="0" fillId="4" borderId="7" xfId="0" applyNumberForma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68" fontId="8" fillId="4" borderId="7" xfId="1" applyFont="1" applyFill="1" applyBorder="1" applyAlignment="1">
      <alignment horizontal="center"/>
    </xf>
    <xf numFmtId="168" fontId="8" fillId="4" borderId="7" xfId="1" applyNumberFormat="1" applyFont="1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168" fontId="8" fillId="2" borderId="39" xfId="1" applyFont="1" applyFill="1" applyBorder="1" applyAlignment="1">
      <alignment horizontal="center"/>
    </xf>
    <xf numFmtId="168" fontId="12" fillId="4" borderId="0" xfId="0" applyNumberFormat="1" applyFont="1" applyFill="1"/>
    <xf numFmtId="168" fontId="8" fillId="4" borderId="19" xfId="1" applyFont="1" applyFill="1" applyBorder="1"/>
    <xf numFmtId="168" fontId="8" fillId="4" borderId="38" xfId="1" applyFont="1" applyFill="1" applyBorder="1"/>
    <xf numFmtId="168" fontId="8" fillId="2" borderId="39" xfId="1" applyFont="1" applyFill="1" applyBorder="1"/>
    <xf numFmtId="168" fontId="8" fillId="4" borderId="0" xfId="1" applyFont="1" applyFill="1"/>
    <xf numFmtId="168" fontId="8" fillId="4" borderId="20" xfId="1" applyFont="1" applyFill="1" applyBorder="1"/>
    <xf numFmtId="168" fontId="8" fillId="4" borderId="4" xfId="1" applyFont="1" applyFill="1" applyBorder="1"/>
    <xf numFmtId="168" fontId="8" fillId="4" borderId="5" xfId="1" applyFont="1" applyFill="1" applyBorder="1"/>
    <xf numFmtId="168" fontId="8" fillId="2" borderId="40" xfId="1" applyFont="1" applyFill="1" applyBorder="1"/>
    <xf numFmtId="0" fontId="0" fillId="4" borderId="17" xfId="0" applyFill="1" applyBorder="1" applyAlignment="1">
      <alignment horizontal="center"/>
    </xf>
    <xf numFmtId="20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8" fontId="8" fillId="4" borderId="1" xfId="1" applyFont="1" applyFill="1" applyBorder="1" applyAlignment="1">
      <alignment horizontal="center"/>
    </xf>
    <xf numFmtId="168" fontId="8" fillId="4" borderId="1" xfId="1" applyNumberFormat="1" applyFon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168" fontId="8" fillId="2" borderId="41" xfId="1" applyFont="1" applyFill="1" applyBorder="1" applyAlignment="1">
      <alignment horizontal="center"/>
    </xf>
    <xf numFmtId="168" fontId="8" fillId="4" borderId="17" xfId="1" applyFont="1" applyFill="1" applyBorder="1"/>
    <xf numFmtId="168" fontId="8" fillId="4" borderId="15" xfId="1" applyFont="1" applyFill="1" applyBorder="1"/>
    <xf numFmtId="168" fontId="8" fillId="2" borderId="41" xfId="1" applyFont="1" applyFill="1" applyBorder="1"/>
    <xf numFmtId="168" fontId="8" fillId="4" borderId="42" xfId="1" applyFont="1" applyFill="1" applyBorder="1"/>
    <xf numFmtId="168" fontId="8" fillId="4" borderId="1" xfId="1" applyFont="1" applyFill="1" applyBorder="1"/>
    <xf numFmtId="43" fontId="0" fillId="2" borderId="41" xfId="0" applyNumberFormat="1" applyFill="1" applyBorder="1"/>
    <xf numFmtId="43" fontId="0" fillId="4" borderId="42" xfId="0" applyNumberFormat="1" applyFill="1" applyBorder="1"/>
    <xf numFmtId="168" fontId="8" fillId="4" borderId="43" xfId="1" applyFont="1" applyFill="1" applyBorder="1"/>
    <xf numFmtId="168" fontId="8" fillId="2" borderId="44" xfId="1" applyFont="1" applyFill="1" applyBorder="1"/>
    <xf numFmtId="43" fontId="0" fillId="2" borderId="44" xfId="0" applyNumberFormat="1" applyFill="1" applyBorder="1"/>
    <xf numFmtId="43" fontId="0" fillId="4" borderId="45" xfId="0" applyNumberFormat="1" applyFill="1" applyBorder="1"/>
    <xf numFmtId="20" fontId="0" fillId="4" borderId="9" xfId="0" applyNumberFormat="1" applyFill="1" applyBorder="1" applyAlignment="1">
      <alignment horizontal="center"/>
    </xf>
    <xf numFmtId="168" fontId="8" fillId="4" borderId="9" xfId="1" applyFont="1" applyFill="1" applyBorder="1" applyAlignment="1">
      <alignment horizontal="center"/>
    </xf>
    <xf numFmtId="168" fontId="8" fillId="4" borderId="9" xfId="1" applyNumberFormat="1" applyFont="1" applyFill="1" applyBorder="1" applyAlignment="1">
      <alignment horizontal="center"/>
    </xf>
    <xf numFmtId="0" fontId="0" fillId="4" borderId="43" xfId="0" applyFill="1" applyBorder="1" applyAlignment="1">
      <alignment horizontal="center"/>
    </xf>
    <xf numFmtId="168" fontId="8" fillId="6" borderId="44" xfId="1" applyFont="1" applyFill="1" applyBorder="1" applyAlignment="1">
      <alignment horizontal="center"/>
    </xf>
    <xf numFmtId="4" fontId="0" fillId="6" borderId="46" xfId="0" applyNumberFormat="1" applyFill="1" applyBorder="1"/>
    <xf numFmtId="168" fontId="8" fillId="6" borderId="47" xfId="1" applyFont="1" applyFill="1" applyBorder="1"/>
    <xf numFmtId="168" fontId="8" fillId="6" borderId="48" xfId="1" applyFont="1" applyFill="1" applyBorder="1"/>
    <xf numFmtId="43" fontId="0" fillId="6" borderId="48" xfId="0" applyNumberFormat="1" applyFill="1" applyBorder="1"/>
    <xf numFmtId="43" fontId="0" fillId="6" borderId="24" xfId="0" applyNumberFormat="1" applyFill="1" applyBorder="1"/>
    <xf numFmtId="168" fontId="8" fillId="6" borderId="1" xfId="1" applyFont="1" applyFill="1" applyBorder="1"/>
    <xf numFmtId="168" fontId="8" fillId="6" borderId="15" xfId="1" applyFont="1" applyFill="1" applyBorder="1"/>
    <xf numFmtId="168" fontId="8" fillId="6" borderId="44" xfId="1" applyFont="1" applyFill="1" applyBorder="1"/>
    <xf numFmtId="0" fontId="9" fillId="4" borderId="0" xfId="0" applyFont="1" applyFill="1" applyAlignment="1">
      <alignment horizontal="right"/>
    </xf>
    <xf numFmtId="0" fontId="0" fillId="4" borderId="22" xfId="0" applyFill="1" applyBorder="1" applyAlignment="1">
      <alignment horizontal="center"/>
    </xf>
    <xf numFmtId="168" fontId="8" fillId="4" borderId="39" xfId="1" applyFont="1" applyFill="1" applyBorder="1"/>
    <xf numFmtId="168" fontId="0" fillId="4" borderId="22" xfId="0" applyNumberFormat="1" applyFill="1" applyBorder="1"/>
    <xf numFmtId="168" fontId="0" fillId="2" borderId="22" xfId="0" applyNumberFormat="1" applyFill="1" applyBorder="1"/>
    <xf numFmtId="43" fontId="0" fillId="2" borderId="22" xfId="0" applyNumberFormat="1" applyFill="1" applyBorder="1"/>
    <xf numFmtId="43" fontId="0" fillId="4" borderId="26" xfId="0" applyNumberFormat="1" applyFill="1" applyBorder="1"/>
    <xf numFmtId="43" fontId="0" fillId="4" borderId="30" xfId="0" applyNumberFormat="1" applyFill="1" applyBorder="1"/>
    <xf numFmtId="43" fontId="0" fillId="4" borderId="32" xfId="0" applyNumberFormat="1" applyFill="1" applyBorder="1"/>
    <xf numFmtId="43" fontId="0" fillId="2" borderId="26" xfId="0" applyNumberFormat="1" applyFill="1" applyBorder="1"/>
    <xf numFmtId="168" fontId="8" fillId="4" borderId="41" xfId="1" applyFont="1" applyFill="1" applyBorder="1"/>
    <xf numFmtId="168" fontId="8" fillId="4" borderId="44" xfId="1" applyFont="1" applyFill="1" applyBorder="1"/>
    <xf numFmtId="0" fontId="0" fillId="4" borderId="49" xfId="0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13" fillId="4" borderId="0" xfId="0" applyFont="1" applyFill="1"/>
    <xf numFmtId="9" fontId="13" fillId="4" borderId="0" xfId="0" applyNumberFormat="1" applyFont="1" applyFill="1"/>
    <xf numFmtId="0" fontId="13" fillId="4" borderId="0" xfId="0" applyFont="1" applyFill="1" applyAlignment="1">
      <alignment horizontal="right"/>
    </xf>
    <xf numFmtId="168" fontId="13" fillId="4" borderId="0" xfId="1" applyFont="1" applyFill="1"/>
    <xf numFmtId="0" fontId="8" fillId="4" borderId="0" xfId="0" applyFont="1" applyFill="1"/>
    <xf numFmtId="15" fontId="0" fillId="4" borderId="0" xfId="0" applyNumberFormat="1" applyFill="1"/>
    <xf numFmtId="168" fontId="10" fillId="4" borderId="17" xfId="1" applyFont="1" applyFill="1" applyBorder="1"/>
    <xf numFmtId="168" fontId="10" fillId="4" borderId="11" xfId="1" applyFont="1" applyFill="1" applyBorder="1"/>
    <xf numFmtId="0" fontId="7" fillId="4" borderId="30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/>
    </xf>
    <xf numFmtId="164" fontId="7" fillId="0" borderId="19" xfId="0" applyNumberFormat="1" applyFont="1" applyFill="1" applyBorder="1" applyAlignment="1">
      <alignment horizontal="center" vertical="center" wrapText="1"/>
    </xf>
    <xf numFmtId="164" fontId="7" fillId="0" borderId="38" xfId="0" applyNumberFormat="1" applyFont="1" applyFill="1" applyBorder="1" applyAlignment="1">
      <alignment horizontal="center" vertical="center" wrapText="1"/>
    </xf>
    <xf numFmtId="164" fontId="7" fillId="2" borderId="39" xfId="0" applyNumberFormat="1" applyFont="1" applyFill="1" applyBorder="1" applyAlignment="1">
      <alignment horizontal="center" vertical="center" wrapText="1"/>
    </xf>
    <xf numFmtId="164" fontId="7" fillId="0" borderId="33" xfId="0" applyNumberFormat="1" applyFont="1" applyFill="1" applyBorder="1" applyAlignment="1">
      <alignment horizontal="center" vertical="center" wrapText="1"/>
    </xf>
    <xf numFmtId="1" fontId="0" fillId="4" borderId="7" xfId="0" applyNumberFormat="1" applyFill="1" applyBorder="1" applyAlignment="1">
      <alignment horizontal="center"/>
    </xf>
    <xf numFmtId="176" fontId="8" fillId="2" borderId="39" xfId="1" applyNumberFormat="1" applyFont="1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6" borderId="14" xfId="0" applyFill="1" applyBorder="1"/>
    <xf numFmtId="0" fontId="0" fillId="6" borderId="0" xfId="0" applyFill="1" applyBorder="1"/>
    <xf numFmtId="0" fontId="0" fillId="6" borderId="51" xfId="0" applyFill="1" applyBorder="1"/>
    <xf numFmtId="0" fontId="0" fillId="6" borderId="22" xfId="0" applyFill="1" applyBorder="1"/>
    <xf numFmtId="0" fontId="0" fillId="6" borderId="33" xfId="0" applyFill="1" applyBorder="1"/>
    <xf numFmtId="0" fontId="0" fillId="6" borderId="49" xfId="0" applyFill="1" applyBorder="1"/>
    <xf numFmtId="0" fontId="0" fillId="6" borderId="13" xfId="0" applyFill="1" applyBorder="1"/>
    <xf numFmtId="1" fontId="0" fillId="4" borderId="1" xfId="0" applyNumberFormat="1" applyFill="1" applyBorder="1" applyAlignment="1">
      <alignment horizontal="center"/>
    </xf>
    <xf numFmtId="176" fontId="8" fillId="2" borderId="41" xfId="1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43" fontId="0" fillId="2" borderId="39" xfId="0" applyNumberFormat="1" applyFill="1" applyBorder="1"/>
    <xf numFmtId="43" fontId="0" fillId="4" borderId="39" xfId="0" applyNumberFormat="1" applyFill="1" applyBorder="1"/>
    <xf numFmtId="43" fontId="0" fillId="4" borderId="41" xfId="0" applyNumberFormat="1" applyFill="1" applyBorder="1"/>
    <xf numFmtId="1" fontId="0" fillId="4" borderId="9" xfId="0" applyNumberFormat="1" applyFill="1" applyBorder="1" applyAlignment="1">
      <alignment horizontal="center"/>
    </xf>
    <xf numFmtId="176" fontId="8" fillId="2" borderId="44" xfId="1" applyNumberFormat="1" applyFont="1" applyFill="1" applyBorder="1" applyAlignment="1">
      <alignment horizontal="center"/>
    </xf>
    <xf numFmtId="43" fontId="0" fillId="4" borderId="44" xfId="0" applyNumberFormat="1" applyFill="1" applyBorder="1"/>
    <xf numFmtId="168" fontId="8" fillId="4" borderId="11" xfId="1" applyFont="1" applyFill="1" applyBorder="1"/>
    <xf numFmtId="20" fontId="0" fillId="4" borderId="0" xfId="0" applyNumberFormat="1" applyFill="1"/>
    <xf numFmtId="176" fontId="8" fillId="4" borderId="0" xfId="1" applyNumberFormat="1" applyFont="1" applyFill="1"/>
    <xf numFmtId="176" fontId="8" fillId="4" borderId="39" xfId="1" applyNumberFormat="1" applyFont="1" applyFill="1" applyBorder="1"/>
    <xf numFmtId="0" fontId="0" fillId="7" borderId="0" xfId="0" applyFill="1"/>
    <xf numFmtId="0" fontId="9" fillId="7" borderId="0" xfId="0" applyFont="1" applyFill="1"/>
    <xf numFmtId="164" fontId="7" fillId="4" borderId="30" xfId="0" applyNumberFormat="1" applyFont="1" applyFill="1" applyBorder="1" applyAlignment="1">
      <alignment horizontal="center" vertical="center" wrapText="1"/>
    </xf>
    <xf numFmtId="164" fontId="7" fillId="4" borderId="35" xfId="0" applyNumberFormat="1" applyFont="1" applyFill="1" applyBorder="1" applyAlignment="1">
      <alignment horizontal="center" vertical="center" wrapText="1"/>
    </xf>
    <xf numFmtId="164" fontId="7" fillId="2" borderId="21" xfId="0" applyNumberFormat="1" applyFont="1" applyFill="1" applyBorder="1" applyAlignment="1">
      <alignment horizontal="center" vertical="center" wrapText="1"/>
    </xf>
    <xf numFmtId="164" fontId="7" fillId="2" borderId="34" xfId="0" applyNumberFormat="1" applyFont="1" applyFill="1" applyBorder="1" applyAlignment="1">
      <alignment horizontal="center" vertical="center" wrapText="1"/>
    </xf>
    <xf numFmtId="164" fontId="7" fillId="4" borderId="26" xfId="0" applyNumberFormat="1" applyFont="1" applyFill="1" applyBorder="1" applyAlignment="1">
      <alignment horizontal="center" vertical="center" wrapText="1"/>
    </xf>
    <xf numFmtId="164" fontId="7" fillId="2" borderId="30" xfId="0" applyNumberFormat="1" applyFont="1" applyFill="1" applyBorder="1" applyAlignment="1">
      <alignment horizontal="center" vertical="center" wrapText="1"/>
    </xf>
    <xf numFmtId="164" fontId="7" fillId="2" borderId="32" xfId="0" applyNumberFormat="1" applyFont="1" applyFill="1" applyBorder="1" applyAlignment="1">
      <alignment horizontal="center" vertical="center" wrapText="1"/>
    </xf>
    <xf numFmtId="0" fontId="14" fillId="7" borderId="0" xfId="0" applyFont="1" applyFill="1"/>
    <xf numFmtId="177" fontId="8" fillId="2" borderId="19" xfId="1" applyNumberFormat="1" applyFont="1" applyFill="1" applyBorder="1"/>
    <xf numFmtId="177" fontId="10" fillId="2" borderId="8" xfId="1" applyNumberFormat="1" applyFont="1" applyFill="1" applyBorder="1"/>
    <xf numFmtId="177" fontId="8" fillId="4" borderId="20" xfId="1" applyNumberFormat="1" applyFont="1" applyFill="1" applyBorder="1"/>
    <xf numFmtId="177" fontId="8" fillId="2" borderId="28" xfId="1" applyNumberFormat="1" applyFont="1" applyFill="1" applyBorder="1"/>
    <xf numFmtId="178" fontId="0" fillId="2" borderId="29" xfId="0" applyNumberFormat="1" applyFill="1" applyBorder="1"/>
    <xf numFmtId="178" fontId="0" fillId="4" borderId="20" xfId="0" applyNumberFormat="1" applyFill="1" applyBorder="1"/>
    <xf numFmtId="10" fontId="10" fillId="4" borderId="20" xfId="2" applyNumberFormat="1" applyFont="1" applyFill="1" applyBorder="1"/>
    <xf numFmtId="0" fontId="0" fillId="4" borderId="5" xfId="0" applyFill="1" applyBorder="1" applyAlignment="1">
      <alignment horizontal="center"/>
    </xf>
    <xf numFmtId="177" fontId="8" fillId="2" borderId="17" xfId="1" applyNumberFormat="1" applyFont="1" applyFill="1" applyBorder="1"/>
    <xf numFmtId="177" fontId="10" fillId="2" borderId="6" xfId="1" applyNumberFormat="1" applyFont="1" applyFill="1" applyBorder="1"/>
    <xf numFmtId="177" fontId="8" fillId="4" borderId="42" xfId="1" applyNumberFormat="1" applyFont="1" applyFill="1" applyBorder="1"/>
    <xf numFmtId="178" fontId="0" fillId="2" borderId="6" xfId="0" applyNumberFormat="1" applyFill="1" applyBorder="1"/>
    <xf numFmtId="178" fontId="0" fillId="4" borderId="42" xfId="0" applyNumberFormat="1" applyFill="1" applyBorder="1"/>
    <xf numFmtId="10" fontId="10" fillId="4" borderId="42" xfId="2" applyNumberFormat="1" applyFont="1" applyFill="1" applyBorder="1"/>
    <xf numFmtId="178" fontId="0" fillId="2" borderId="10" xfId="0" applyNumberFormat="1" applyFill="1" applyBorder="1"/>
    <xf numFmtId="0" fontId="0" fillId="4" borderId="47" xfId="0" applyFill="1" applyBorder="1" applyAlignment="1">
      <alignment horizontal="center"/>
    </xf>
    <xf numFmtId="177" fontId="8" fillId="2" borderId="11" xfId="1" applyNumberFormat="1" applyFont="1" applyFill="1" applyBorder="1"/>
    <xf numFmtId="177" fontId="10" fillId="2" borderId="10" xfId="1" applyNumberFormat="1" applyFont="1" applyFill="1" applyBorder="1"/>
    <xf numFmtId="177" fontId="8" fillId="4" borderId="45" xfId="1" applyNumberFormat="1" applyFont="1" applyFill="1" applyBorder="1"/>
    <xf numFmtId="43" fontId="0" fillId="6" borderId="23" xfId="0" applyNumberFormat="1" applyFill="1" applyBorder="1"/>
    <xf numFmtId="43" fontId="0" fillId="6" borderId="47" xfId="0" applyNumberFormat="1" applyFill="1" applyBorder="1"/>
    <xf numFmtId="0" fontId="0" fillId="6" borderId="44" xfId="0" applyFill="1" applyBorder="1"/>
    <xf numFmtId="0" fontId="7" fillId="7" borderId="0" xfId="0" applyFont="1" applyFill="1" applyAlignment="1">
      <alignment horizontal="right"/>
    </xf>
    <xf numFmtId="177" fontId="0" fillId="4" borderId="22" xfId="0" applyNumberFormat="1" applyFill="1" applyBorder="1"/>
    <xf numFmtId="177" fontId="15" fillId="7" borderId="0" xfId="0" applyNumberFormat="1" applyFont="1" applyFill="1"/>
    <xf numFmtId="177" fontId="0" fillId="7" borderId="0" xfId="0" applyNumberFormat="1" applyFill="1"/>
    <xf numFmtId="0" fontId="7" fillId="7" borderId="0" xfId="0" applyFont="1" applyFill="1"/>
    <xf numFmtId="0" fontId="7" fillId="8" borderId="22" xfId="0" applyFont="1" applyFill="1" applyBorder="1" applyAlignment="1">
      <alignment horizontal="center"/>
    </xf>
    <xf numFmtId="10" fontId="8" fillId="4" borderId="22" xfId="2" applyNumberFormat="1" applyFont="1" applyFill="1" applyBorder="1"/>
    <xf numFmtId="9" fontId="10" fillId="4" borderId="22" xfId="2" applyFont="1" applyFill="1" applyBorder="1" applyAlignment="1">
      <alignment horizontal="center"/>
    </xf>
    <xf numFmtId="0" fontId="14" fillId="7" borderId="0" xfId="0" applyNumberFormat="1" applyFont="1" applyFill="1" applyBorder="1" applyAlignment="1" applyProtection="1"/>
    <xf numFmtId="0" fontId="0" fillId="7" borderId="0" xfId="0" applyNumberFormat="1" applyFont="1" applyFill="1" applyBorder="1" applyAlignment="1" applyProtection="1"/>
    <xf numFmtId="0" fontId="9" fillId="7" borderId="0" xfId="0" applyNumberFormat="1" applyFont="1" applyFill="1" applyBorder="1" applyAlignment="1" applyProtection="1"/>
    <xf numFmtId="164" fontId="7" fillId="4" borderId="52" xfId="0" applyNumberFormat="1" applyFont="1" applyFill="1" applyBorder="1" applyAlignment="1" applyProtection="1">
      <alignment horizontal="center" vertical="center" wrapText="1"/>
    </xf>
    <xf numFmtId="164" fontId="7" fillId="4" borderId="53" xfId="0" applyNumberFormat="1" applyFont="1" applyFill="1" applyBorder="1" applyAlignment="1" applyProtection="1">
      <alignment horizontal="center" vertical="center" wrapText="1"/>
    </xf>
    <xf numFmtId="164" fontId="7" fillId="2" borderId="52" xfId="0" applyNumberFormat="1" applyFont="1" applyFill="1" applyBorder="1" applyAlignment="1" applyProtection="1">
      <alignment horizontal="center" vertical="center" wrapText="1"/>
    </xf>
    <xf numFmtId="164" fontId="7" fillId="2" borderId="54" xfId="0" applyNumberFormat="1" applyFont="1" applyFill="1" applyBorder="1" applyAlignment="1" applyProtection="1">
      <alignment horizontal="center" vertical="center" wrapText="1"/>
    </xf>
    <xf numFmtId="164" fontId="7" fillId="4" borderId="55" xfId="0" applyNumberFormat="1" applyFont="1" applyFill="1" applyBorder="1" applyAlignment="1" applyProtection="1">
      <alignment horizontal="center" vertical="center" wrapText="1"/>
    </xf>
    <xf numFmtId="0" fontId="0" fillId="4" borderId="19" xfId="0" applyNumberFormat="1" applyFont="1" applyFill="1" applyBorder="1" applyAlignment="1" applyProtection="1">
      <alignment horizontal="center"/>
    </xf>
    <xf numFmtId="0" fontId="0" fillId="4" borderId="8" xfId="0" applyNumberFormat="1" applyFont="1" applyFill="1" applyBorder="1" applyAlignment="1" applyProtection="1">
      <alignment horizontal="center"/>
    </xf>
    <xf numFmtId="177" fontId="8" fillId="2" borderId="27" xfId="0" applyNumberFormat="1" applyFont="1" applyFill="1" applyBorder="1" applyAlignment="1" applyProtection="1"/>
    <xf numFmtId="176" fontId="0" fillId="2" borderId="8" xfId="0" applyNumberFormat="1" applyFont="1" applyFill="1" applyBorder="1" applyAlignment="1" applyProtection="1"/>
    <xf numFmtId="177" fontId="8" fillId="4" borderId="56" xfId="0" applyNumberFormat="1" applyFont="1" applyFill="1" applyBorder="1" applyAlignment="1" applyProtection="1"/>
    <xf numFmtId="0" fontId="0" fillId="4" borderId="17" xfId="0" applyNumberFormat="1" applyFont="1" applyFill="1" applyBorder="1" applyAlignment="1" applyProtection="1">
      <alignment horizontal="center"/>
    </xf>
    <xf numFmtId="0" fontId="0" fillId="4" borderId="6" xfId="0" applyNumberFormat="1" applyFont="1" applyFill="1" applyBorder="1" applyAlignment="1" applyProtection="1">
      <alignment horizontal="center"/>
    </xf>
    <xf numFmtId="168" fontId="8" fillId="2" borderId="3" xfId="0" applyNumberFormat="1" applyFont="1" applyFill="1" applyBorder="1" applyAlignment="1" applyProtection="1"/>
    <xf numFmtId="176" fontId="0" fillId="2" borderId="6" xfId="0" applyNumberFormat="1" applyFont="1" applyFill="1" applyBorder="1" applyAlignment="1" applyProtection="1"/>
    <xf numFmtId="168" fontId="8" fillId="4" borderId="57" xfId="0" applyNumberFormat="1" applyFont="1" applyFill="1" applyBorder="1" applyAlignment="1" applyProtection="1"/>
    <xf numFmtId="177" fontId="8" fillId="2" borderId="3" xfId="0" applyNumberFormat="1" applyFont="1" applyFill="1" applyBorder="1" applyAlignment="1" applyProtection="1"/>
    <xf numFmtId="0" fontId="0" fillId="4" borderId="11" xfId="0" applyNumberFormat="1" applyFont="1" applyFill="1" applyBorder="1" applyAlignment="1" applyProtection="1">
      <alignment horizontal="center"/>
    </xf>
    <xf numFmtId="0" fontId="0" fillId="4" borderId="10" xfId="0" applyNumberFormat="1" applyFont="1" applyFill="1" applyBorder="1" applyAlignment="1" applyProtection="1">
      <alignment horizontal="center"/>
    </xf>
    <xf numFmtId="177" fontId="8" fillId="2" borderId="12" xfId="0" applyNumberFormat="1" applyFont="1" applyFill="1" applyBorder="1" applyAlignment="1" applyProtection="1"/>
    <xf numFmtId="176" fontId="0" fillId="2" borderId="10" xfId="0" applyNumberFormat="1" applyFont="1" applyFill="1" applyBorder="1" applyAlignment="1" applyProtection="1"/>
    <xf numFmtId="168" fontId="8" fillId="4" borderId="58" xfId="0" applyNumberFormat="1" applyFont="1" applyFill="1" applyBorder="1" applyAlignment="1" applyProtection="1"/>
    <xf numFmtId="0" fontId="7" fillId="7" borderId="0" xfId="0" applyNumberFormat="1" applyFont="1" applyFill="1" applyBorder="1" applyAlignment="1" applyProtection="1">
      <alignment horizontal="right"/>
    </xf>
    <xf numFmtId="0" fontId="0" fillId="4" borderId="59" xfId="0" applyNumberFormat="1" applyFont="1" applyFill="1" applyBorder="1" applyAlignment="1" applyProtection="1">
      <alignment horizontal="center"/>
    </xf>
    <xf numFmtId="177" fontId="0" fillId="4" borderId="59" xfId="0" applyNumberFormat="1" applyFont="1" applyFill="1" applyBorder="1" applyAlignment="1" applyProtection="1"/>
    <xf numFmtId="177" fontId="11" fillId="7" borderId="0" xfId="0" applyNumberFormat="1" applyFont="1" applyFill="1" applyBorder="1" applyAlignment="1" applyProtection="1"/>
    <xf numFmtId="10" fontId="0" fillId="4" borderId="59" xfId="3" applyNumberFormat="1" applyFont="1" applyFill="1" applyBorder="1" applyAlignment="1" applyProtection="1"/>
    <xf numFmtId="9" fontId="0" fillId="4" borderId="59" xfId="0" applyNumberFormat="1" applyFont="1" applyFill="1" applyBorder="1" applyAlignment="1" applyProtection="1">
      <alignment horizontal="center"/>
    </xf>
    <xf numFmtId="40" fontId="4" fillId="4" borderId="0" xfId="0" applyNumberFormat="1" applyFont="1" applyFill="1" applyAlignment="1">
      <alignment horizontal="center"/>
    </xf>
    <xf numFmtId="40" fontId="5" fillId="4" borderId="0" xfId="0" applyNumberFormat="1" applyFont="1" applyFill="1" applyAlignment="1"/>
    <xf numFmtId="40" fontId="6" fillId="4" borderId="0" xfId="0" applyNumberFormat="1" applyFont="1" applyFill="1" applyAlignment="1"/>
    <xf numFmtId="0" fontId="1" fillId="4" borderId="0" xfId="0" applyFont="1" applyFill="1"/>
    <xf numFmtId="40" fontId="4" fillId="5" borderId="1" xfId="0" applyNumberFormat="1" applyFont="1" applyFill="1" applyBorder="1" applyAlignment="1">
      <alignment horizontal="left" vertical="center"/>
    </xf>
    <xf numFmtId="40" fontId="4" fillId="4" borderId="0" xfId="0" applyNumberFormat="1" applyFont="1" applyFill="1" applyAlignment="1">
      <alignment horizontal="center"/>
    </xf>
    <xf numFmtId="40" fontId="3" fillId="4" borderId="0" xfId="0" applyNumberFormat="1" applyFont="1" applyFill="1" applyAlignment="1">
      <alignment horizontal="center"/>
    </xf>
    <xf numFmtId="16" fontId="7" fillId="5" borderId="19" xfId="0" applyNumberFormat="1" applyFont="1" applyFill="1" applyBorder="1" applyAlignment="1">
      <alignment horizontal="center"/>
    </xf>
    <xf numFmtId="16" fontId="7" fillId="5" borderId="7" xfId="0" applyNumberFormat="1" applyFont="1" applyFill="1" applyBorder="1" applyAlignment="1">
      <alignment horizontal="center"/>
    </xf>
    <xf numFmtId="16" fontId="7" fillId="5" borderId="8" xfId="0" applyNumberFormat="1" applyFont="1" applyFill="1" applyBorder="1" applyAlignment="1">
      <alignment horizontal="center"/>
    </xf>
    <xf numFmtId="40" fontId="3" fillId="4" borderId="15" xfId="0" applyNumberFormat="1" applyFont="1" applyFill="1" applyBorder="1" applyAlignment="1">
      <alignment horizontal="center"/>
    </xf>
    <xf numFmtId="40" fontId="3" fillId="4" borderId="16" xfId="0" applyNumberFormat="1" applyFont="1" applyFill="1" applyBorder="1" applyAlignment="1">
      <alignment horizontal="center"/>
    </xf>
    <xf numFmtId="40" fontId="0" fillId="5" borderId="15" xfId="0" applyNumberFormat="1" applyFill="1" applyBorder="1" applyAlignment="1">
      <alignment horizontal="center" vertical="center"/>
    </xf>
    <xf numFmtId="40" fontId="0" fillId="5" borderId="3" xfId="0" applyNumberFormat="1" applyFill="1" applyBorder="1" applyAlignment="1">
      <alignment horizontal="center" vertical="center"/>
    </xf>
    <xf numFmtId="40" fontId="0" fillId="8" borderId="1" xfId="0" applyNumberFormat="1" applyFill="1" applyBorder="1" applyAlignment="1">
      <alignment horizontal="center" vertical="center"/>
    </xf>
    <xf numFmtId="40" fontId="4" fillId="4" borderId="15" xfId="2" applyNumberFormat="1" applyFont="1" applyFill="1" applyBorder="1" applyAlignment="1">
      <alignment horizontal="center" vertical="center"/>
    </xf>
    <xf numFmtId="40" fontId="4" fillId="4" borderId="3" xfId="2" applyNumberFormat="1" applyFont="1" applyFill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" xfId="4"/>
    <cellStyle name="Porcentaje" xfId="2" builtinId="5"/>
    <cellStyle name="Porcentual 3" xfId="3"/>
  </cellStyles>
  <dxfs count="920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38</xdr:row>
      <xdr:rowOff>95250</xdr:rowOff>
    </xdr:from>
    <xdr:to>
      <xdr:col>1</xdr:col>
      <xdr:colOff>171450</xdr:colOff>
      <xdr:row>43</xdr:row>
      <xdr:rowOff>38100</xdr:rowOff>
    </xdr:to>
    <xdr:pic>
      <xdr:nvPicPr>
        <xdr:cNvPr id="45079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686550"/>
          <a:ext cx="7143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39</xdr:row>
      <xdr:rowOff>114300</xdr:rowOff>
    </xdr:from>
    <xdr:to>
      <xdr:col>1</xdr:col>
      <xdr:colOff>180975</xdr:colOff>
      <xdr:row>44</xdr:row>
      <xdr:rowOff>76200</xdr:rowOff>
    </xdr:to>
    <xdr:pic>
      <xdr:nvPicPr>
        <xdr:cNvPr id="20504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7000875"/>
          <a:ext cx="6286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266700</xdr:colOff>
      <xdr:row>44</xdr:row>
      <xdr:rowOff>95250</xdr:rowOff>
    </xdr:to>
    <xdr:pic>
      <xdr:nvPicPr>
        <xdr:cNvPr id="21528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620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209550</xdr:colOff>
      <xdr:row>44</xdr:row>
      <xdr:rowOff>95250</xdr:rowOff>
    </xdr:to>
    <xdr:pic>
      <xdr:nvPicPr>
        <xdr:cNvPr id="22552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048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381000</xdr:colOff>
      <xdr:row>44</xdr:row>
      <xdr:rowOff>95250</xdr:rowOff>
    </xdr:to>
    <xdr:pic>
      <xdr:nvPicPr>
        <xdr:cNvPr id="2357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8763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257175</xdr:colOff>
      <xdr:row>44</xdr:row>
      <xdr:rowOff>95250</xdr:rowOff>
    </xdr:to>
    <xdr:pic>
      <xdr:nvPicPr>
        <xdr:cNvPr id="2460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524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152400</xdr:colOff>
      <xdr:row>44</xdr:row>
      <xdr:rowOff>95250</xdr:rowOff>
    </xdr:to>
    <xdr:pic>
      <xdr:nvPicPr>
        <xdr:cNvPr id="25624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477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39</xdr:row>
      <xdr:rowOff>133350</xdr:rowOff>
    </xdr:from>
    <xdr:to>
      <xdr:col>1</xdr:col>
      <xdr:colOff>66675</xdr:colOff>
      <xdr:row>44</xdr:row>
      <xdr:rowOff>95250</xdr:rowOff>
    </xdr:to>
    <xdr:pic>
      <xdr:nvPicPr>
        <xdr:cNvPr id="26648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7019925"/>
          <a:ext cx="6191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66675</xdr:colOff>
      <xdr:row>44</xdr:row>
      <xdr:rowOff>95250</xdr:rowOff>
    </xdr:to>
    <xdr:pic>
      <xdr:nvPicPr>
        <xdr:cNvPr id="1436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5619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27671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209550</xdr:colOff>
      <xdr:row>44</xdr:row>
      <xdr:rowOff>95250</xdr:rowOff>
    </xdr:to>
    <xdr:pic>
      <xdr:nvPicPr>
        <xdr:cNvPr id="28695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048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66675</xdr:colOff>
      <xdr:row>44</xdr:row>
      <xdr:rowOff>95250</xdr:rowOff>
    </xdr:to>
    <xdr:pic>
      <xdr:nvPicPr>
        <xdr:cNvPr id="1333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5619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47625</xdr:colOff>
      <xdr:row>44</xdr:row>
      <xdr:rowOff>95250</xdr:rowOff>
    </xdr:to>
    <xdr:pic>
      <xdr:nvPicPr>
        <xdr:cNvPr id="29719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5429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0</xdr:row>
          <xdr:rowOff>9525</xdr:rowOff>
        </xdr:from>
        <xdr:to>
          <xdr:col>2</xdr:col>
          <xdr:colOff>247650</xdr:colOff>
          <xdr:row>4</xdr:row>
          <xdr:rowOff>152400</xdr:rowOff>
        </xdr:to>
        <xdr:sp macro="" textlink="">
          <xdr:nvSpPr>
            <xdr:cNvPr id="8197" name="Object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39</xdr:row>
      <xdr:rowOff>95250</xdr:rowOff>
    </xdr:from>
    <xdr:to>
      <xdr:col>1</xdr:col>
      <xdr:colOff>28575</xdr:colOff>
      <xdr:row>44</xdr:row>
      <xdr:rowOff>57150</xdr:rowOff>
    </xdr:to>
    <xdr:pic>
      <xdr:nvPicPr>
        <xdr:cNvPr id="46088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981825"/>
          <a:ext cx="5143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39</xdr:row>
      <xdr:rowOff>95250</xdr:rowOff>
    </xdr:from>
    <xdr:to>
      <xdr:col>1</xdr:col>
      <xdr:colOff>28575</xdr:colOff>
      <xdr:row>44</xdr:row>
      <xdr:rowOff>57150</xdr:rowOff>
    </xdr:to>
    <xdr:pic>
      <xdr:nvPicPr>
        <xdr:cNvPr id="47112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981825"/>
          <a:ext cx="5143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39</xdr:row>
      <xdr:rowOff>95250</xdr:rowOff>
    </xdr:from>
    <xdr:to>
      <xdr:col>1</xdr:col>
      <xdr:colOff>152400</xdr:colOff>
      <xdr:row>44</xdr:row>
      <xdr:rowOff>57150</xdr:rowOff>
    </xdr:to>
    <xdr:pic>
      <xdr:nvPicPr>
        <xdr:cNvPr id="15384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981825"/>
          <a:ext cx="6381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238125</xdr:colOff>
      <xdr:row>44</xdr:row>
      <xdr:rowOff>95250</xdr:rowOff>
    </xdr:to>
    <xdr:pic>
      <xdr:nvPicPr>
        <xdr:cNvPr id="16408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334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180975</xdr:colOff>
      <xdr:row>44</xdr:row>
      <xdr:rowOff>95250</xdr:rowOff>
    </xdr:to>
    <xdr:pic>
      <xdr:nvPicPr>
        <xdr:cNvPr id="17432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762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123825</xdr:colOff>
      <xdr:row>44</xdr:row>
      <xdr:rowOff>95250</xdr:rowOff>
    </xdr:to>
    <xdr:pic>
      <xdr:nvPicPr>
        <xdr:cNvPr id="1845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191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142875</xdr:colOff>
      <xdr:row>44</xdr:row>
      <xdr:rowOff>95250</xdr:rowOff>
    </xdr:to>
    <xdr:pic>
      <xdr:nvPicPr>
        <xdr:cNvPr id="1948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381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51"/>
  <sheetViews>
    <sheetView zoomScale="85" zoomScaleNormal="85" workbookViewId="0"/>
  </sheetViews>
  <sheetFormatPr baseColWidth="10" defaultRowHeight="12.75" x14ac:dyDescent="0.2"/>
  <cols>
    <col min="1" max="1" width="14.140625" style="1" bestFit="1" customWidth="1"/>
    <col min="2" max="5" width="10.7109375" style="1" customWidth="1"/>
    <col min="6" max="6" width="12.7109375" style="1" customWidth="1"/>
    <col min="7" max="7" width="14.5703125" style="1" customWidth="1"/>
    <col min="8" max="9" width="12.7109375" style="1" customWidth="1"/>
    <col min="10" max="10" width="14.28515625" style="1" customWidth="1"/>
    <col min="11" max="12" width="12.7109375" style="1" customWidth="1"/>
    <col min="13" max="14" width="4.140625" style="1" customWidth="1"/>
    <col min="15" max="15" width="11.5703125" style="1" bestFit="1" customWidth="1"/>
    <col min="16" max="16" width="12.85546875" style="1" bestFit="1" customWidth="1"/>
    <col min="17" max="17" width="12.5703125" style="1" customWidth="1"/>
    <col min="18" max="18" width="4.140625" style="1" customWidth="1"/>
    <col min="19" max="19" width="14.140625" style="1" customWidth="1"/>
    <col min="20" max="20" width="15" style="1" bestFit="1" customWidth="1"/>
    <col min="21" max="21" width="3.7109375" style="1" customWidth="1"/>
    <col min="22" max="24" width="12.42578125" style="1" bestFit="1" customWidth="1"/>
    <col min="25" max="30" width="11.42578125" style="1"/>
    <col min="31" max="31" width="11.42578125" style="199"/>
    <col min="32" max="32" width="25.7109375" style="190" bestFit="1" customWidth="1"/>
    <col min="33" max="33" width="9.28515625" style="190" customWidth="1"/>
    <col min="34" max="35" width="14" style="190" customWidth="1"/>
    <col min="36" max="36" width="14.28515625" style="190" bestFit="1" customWidth="1"/>
    <col min="37" max="42" width="11.7109375" style="190" customWidth="1"/>
    <col min="43" max="55" width="11.42578125" style="190"/>
    <col min="56" max="16384" width="11.42578125" style="1"/>
  </cols>
  <sheetData>
    <row r="2" spans="1:42" ht="13.5" thickBot="1" x14ac:dyDescent="0.25">
      <c r="AE2" s="230"/>
      <c r="AF2" s="231"/>
      <c r="AG2" s="231"/>
      <c r="AH2" s="231"/>
      <c r="AI2" s="231"/>
      <c r="AJ2" s="232" t="s">
        <v>75</v>
      </c>
      <c r="AK2" s="231"/>
      <c r="AL2" s="231"/>
      <c r="AM2" s="231"/>
      <c r="AN2" s="231"/>
      <c r="AO2" s="231"/>
      <c r="AP2" s="231"/>
    </row>
    <row r="3" spans="1:42" ht="42.95" customHeight="1" thickBot="1" x14ac:dyDescent="0.25">
      <c r="A3" s="157" t="s">
        <v>17</v>
      </c>
      <c r="B3" s="75" t="s">
        <v>4</v>
      </c>
      <c r="C3" s="76" t="s">
        <v>19</v>
      </c>
      <c r="D3" s="75" t="s">
        <v>66</v>
      </c>
      <c r="E3" s="75"/>
      <c r="F3" s="76" t="s">
        <v>73</v>
      </c>
      <c r="G3" s="76" t="s">
        <v>67</v>
      </c>
      <c r="H3" s="76" t="s">
        <v>20</v>
      </c>
      <c r="I3" s="158"/>
      <c r="J3" s="78" t="s">
        <v>74</v>
      </c>
      <c r="K3" s="159" t="s">
        <v>68</v>
      </c>
      <c r="L3" s="160" t="s">
        <v>69</v>
      </c>
      <c r="O3" s="161" t="s">
        <v>37</v>
      </c>
      <c r="P3" s="162" t="s">
        <v>38</v>
      </c>
      <c r="Q3" s="163" t="s">
        <v>39</v>
      </c>
      <c r="S3" s="82" t="s">
        <v>40</v>
      </c>
      <c r="T3" s="83" t="s">
        <v>41</v>
      </c>
      <c r="V3" s="80" t="s">
        <v>42</v>
      </c>
      <c r="W3" s="164" t="s">
        <v>43</v>
      </c>
      <c r="X3" s="82" t="s">
        <v>44</v>
      </c>
      <c r="AE3" s="230"/>
      <c r="AF3" s="233" t="s">
        <v>76</v>
      </c>
      <c r="AG3" s="234" t="s">
        <v>26</v>
      </c>
      <c r="AH3" s="235" t="s">
        <v>89</v>
      </c>
      <c r="AI3" s="236" t="s">
        <v>90</v>
      </c>
      <c r="AJ3" s="237" t="s">
        <v>91</v>
      </c>
      <c r="AK3" s="231"/>
      <c r="AL3" s="231"/>
      <c r="AM3" s="231"/>
      <c r="AN3" s="231"/>
      <c r="AO3" s="231"/>
      <c r="AP3" s="231"/>
    </row>
    <row r="4" spans="1:42" ht="13.5" thickBot="1" x14ac:dyDescent="0.25">
      <c r="A4" s="87" t="s">
        <v>130</v>
      </c>
      <c r="B4" s="89">
        <v>20130801</v>
      </c>
      <c r="C4" s="88">
        <v>0.375</v>
      </c>
      <c r="D4" s="165">
        <v>1440</v>
      </c>
      <c r="E4" s="89"/>
      <c r="F4" s="90">
        <v>5249.2348629999997</v>
      </c>
      <c r="G4" s="90">
        <v>19.575607000000002</v>
      </c>
      <c r="H4" s="89">
        <v>10.082659</v>
      </c>
      <c r="I4" s="92"/>
      <c r="J4" s="166">
        <v>91.22</v>
      </c>
      <c r="K4" s="167">
        <v>1916.712524</v>
      </c>
      <c r="L4" s="168">
        <v>0</v>
      </c>
      <c r="N4" s="153" t="s">
        <v>36</v>
      </c>
      <c r="O4" s="169"/>
      <c r="P4" s="170"/>
      <c r="Q4" s="171"/>
      <c r="S4" s="172"/>
      <c r="T4" s="172"/>
      <c r="V4" s="173"/>
      <c r="W4" s="174"/>
      <c r="X4" s="175"/>
      <c r="AE4" s="230" t="str">
        <f>LEFT(J4,8)</f>
        <v>91.22</v>
      </c>
      <c r="AF4" s="238"/>
      <c r="AG4" s="239"/>
      <c r="AH4" s="240"/>
      <c r="AI4" s="241">
        <f>IFERROR(AE4*1,0)</f>
        <v>91.22</v>
      </c>
      <c r="AJ4" s="242">
        <f>(AI4-AH4)</f>
        <v>91.22</v>
      </c>
      <c r="AK4" s="231"/>
      <c r="AL4" s="231"/>
      <c r="AM4" s="231"/>
      <c r="AN4" s="231"/>
      <c r="AO4" s="231"/>
      <c r="AP4" s="231"/>
    </row>
    <row r="5" spans="1:42" x14ac:dyDescent="0.2">
      <c r="A5" s="103"/>
      <c r="B5" s="105"/>
      <c r="C5" s="104"/>
      <c r="D5" s="176"/>
      <c r="E5" s="105"/>
      <c r="F5" s="106"/>
      <c r="G5" s="106"/>
      <c r="H5" s="105"/>
      <c r="I5" s="108"/>
      <c r="J5" s="177"/>
      <c r="K5" s="178"/>
      <c r="L5" s="179"/>
      <c r="N5" s="1">
        <v>1</v>
      </c>
      <c r="O5" s="110" t="e">
        <f>P5/4.1868</f>
        <v>#REF!</v>
      </c>
      <c r="P5" s="111" t="e">
        <f>#REF!</f>
        <v>#REF!</v>
      </c>
      <c r="Q5" s="112" t="e">
        <f>O5*0.11237</f>
        <v>#REF!</v>
      </c>
      <c r="S5" s="180">
        <f>J5*1000</f>
        <v>0</v>
      </c>
      <c r="T5" s="181">
        <f>S5*35.31467</f>
        <v>0</v>
      </c>
      <c r="V5" s="95" t="e">
        <f>S5*O5/1000000</f>
        <v>#REF!</v>
      </c>
      <c r="W5" s="96" t="e">
        <f>P5*S5/1000000</f>
        <v>#REF!</v>
      </c>
      <c r="X5" s="97" t="e">
        <f>T5*Q5/1000000</f>
        <v>#REF!</v>
      </c>
      <c r="AE5" s="230" t="str">
        <f t="shared" ref="AE5:AE35" si="0">LEFT(J5,8)</f>
        <v/>
      </c>
      <c r="AF5" s="243"/>
      <c r="AG5" s="244"/>
      <c r="AH5" s="245"/>
      <c r="AI5" s="246">
        <f t="shared" ref="AI5:AI35" si="1">IFERROR(AE5*1,0)</f>
        <v>0</v>
      </c>
      <c r="AJ5" s="247">
        <f t="shared" ref="AJ5:AJ35" si="2">(AI5-AH5)</f>
        <v>0</v>
      </c>
      <c r="AK5" s="231"/>
      <c r="AL5" s="231"/>
      <c r="AM5" s="231"/>
      <c r="AN5" s="231"/>
      <c r="AO5" s="231"/>
      <c r="AP5" s="231"/>
    </row>
    <row r="6" spans="1:42" x14ac:dyDescent="0.2">
      <c r="A6" s="103"/>
      <c r="B6" s="105"/>
      <c r="C6" s="104"/>
      <c r="D6" s="176"/>
      <c r="E6" s="105"/>
      <c r="F6" s="106"/>
      <c r="G6" s="106"/>
      <c r="H6" s="105"/>
      <c r="I6" s="108"/>
      <c r="J6" s="177"/>
      <c r="K6" s="178"/>
      <c r="L6" s="179"/>
      <c r="N6" s="1">
        <v>2</v>
      </c>
      <c r="O6" s="155" t="e">
        <f t="shared" ref="O6:O35" si="3">P6/4.1868</f>
        <v>#REF!</v>
      </c>
      <c r="P6" s="111" t="e">
        <f>#REF!</f>
        <v>#REF!</v>
      </c>
      <c r="Q6" s="112" t="e">
        <f t="shared" ref="Q6:Q35" si="4">O6*0.11237</f>
        <v>#REF!</v>
      </c>
      <c r="S6" s="115">
        <f t="shared" ref="S6:S35" si="5">J6*1000</f>
        <v>0</v>
      </c>
      <c r="T6" s="182">
        <f t="shared" ref="T6:T35" si="6">S6*35.31467</f>
        <v>0</v>
      </c>
      <c r="V6" s="110" t="e">
        <f t="shared" ref="V6:V35" si="7">S6*O6/1000000</f>
        <v>#REF!</v>
      </c>
      <c r="W6" s="111" t="e">
        <f t="shared" ref="W6:W35" si="8">P6*S6/1000000</f>
        <v>#REF!</v>
      </c>
      <c r="X6" s="112" t="e">
        <f t="shared" ref="X6:X35" si="9">T6*Q6/1000000</f>
        <v>#REF!</v>
      </c>
      <c r="AE6" s="230" t="str">
        <f t="shared" si="0"/>
        <v/>
      </c>
      <c r="AF6" s="243"/>
      <c r="AG6" s="244"/>
      <c r="AH6" s="245"/>
      <c r="AI6" s="246">
        <f t="shared" si="1"/>
        <v>0</v>
      </c>
      <c r="AJ6" s="247">
        <f t="shared" si="2"/>
        <v>0</v>
      </c>
      <c r="AK6" s="231"/>
      <c r="AL6" s="231"/>
      <c r="AM6" s="231"/>
      <c r="AN6" s="231"/>
      <c r="AO6" s="231"/>
      <c r="AP6" s="231"/>
    </row>
    <row r="7" spans="1:42" x14ac:dyDescent="0.2">
      <c r="A7" s="103"/>
      <c r="B7" s="105"/>
      <c r="C7" s="104"/>
      <c r="D7" s="176"/>
      <c r="E7" s="105"/>
      <c r="F7" s="106"/>
      <c r="G7" s="106"/>
      <c r="H7" s="105"/>
      <c r="I7" s="108"/>
      <c r="J7" s="177"/>
      <c r="K7" s="178"/>
      <c r="L7" s="179"/>
      <c r="N7" s="1">
        <v>3</v>
      </c>
      <c r="O7" s="155" t="e">
        <f t="shared" si="3"/>
        <v>#REF!</v>
      </c>
      <c r="P7" s="111" t="e">
        <f>#REF!</f>
        <v>#REF!</v>
      </c>
      <c r="Q7" s="112" t="e">
        <f t="shared" si="4"/>
        <v>#REF!</v>
      </c>
      <c r="S7" s="115">
        <f t="shared" si="5"/>
        <v>0</v>
      </c>
      <c r="T7" s="182">
        <f t="shared" si="6"/>
        <v>0</v>
      </c>
      <c r="V7" s="110" t="e">
        <f t="shared" si="7"/>
        <v>#REF!</v>
      </c>
      <c r="W7" s="111" t="e">
        <f t="shared" si="8"/>
        <v>#REF!</v>
      </c>
      <c r="X7" s="112" t="e">
        <f t="shared" si="9"/>
        <v>#REF!</v>
      </c>
      <c r="AE7" s="230" t="str">
        <f t="shared" si="0"/>
        <v/>
      </c>
      <c r="AF7" s="243"/>
      <c r="AG7" s="244"/>
      <c r="AH7" s="245"/>
      <c r="AI7" s="246">
        <f t="shared" si="1"/>
        <v>0</v>
      </c>
      <c r="AJ7" s="247">
        <f t="shared" si="2"/>
        <v>0</v>
      </c>
      <c r="AK7" s="231"/>
      <c r="AL7" s="231"/>
      <c r="AM7" s="231"/>
      <c r="AN7" s="231"/>
      <c r="AO7" s="231"/>
      <c r="AP7" s="231"/>
    </row>
    <row r="8" spans="1:42" x14ac:dyDescent="0.2">
      <c r="A8" s="103"/>
      <c r="B8" s="105"/>
      <c r="C8" s="104"/>
      <c r="D8" s="176"/>
      <c r="E8" s="105"/>
      <c r="F8" s="106"/>
      <c r="G8" s="106"/>
      <c r="H8" s="105"/>
      <c r="I8" s="108"/>
      <c r="J8" s="177"/>
      <c r="K8" s="178"/>
      <c r="L8" s="179"/>
      <c r="N8" s="1">
        <v>4</v>
      </c>
      <c r="O8" s="155" t="e">
        <f t="shared" si="3"/>
        <v>#REF!</v>
      </c>
      <c r="P8" s="111" t="e">
        <f>#REF!</f>
        <v>#REF!</v>
      </c>
      <c r="Q8" s="112" t="e">
        <f t="shared" si="4"/>
        <v>#REF!</v>
      </c>
      <c r="S8" s="115">
        <f t="shared" si="5"/>
        <v>0</v>
      </c>
      <c r="T8" s="182">
        <f t="shared" si="6"/>
        <v>0</v>
      </c>
      <c r="V8" s="110" t="e">
        <f t="shared" si="7"/>
        <v>#REF!</v>
      </c>
      <c r="W8" s="111" t="e">
        <f t="shared" si="8"/>
        <v>#REF!</v>
      </c>
      <c r="X8" s="112" t="e">
        <f t="shared" si="9"/>
        <v>#REF!</v>
      </c>
      <c r="AE8" s="230" t="str">
        <f t="shared" si="0"/>
        <v/>
      </c>
      <c r="AF8" s="243"/>
      <c r="AG8" s="244"/>
      <c r="AH8" s="245"/>
      <c r="AI8" s="246">
        <f t="shared" si="1"/>
        <v>0</v>
      </c>
      <c r="AJ8" s="247">
        <f t="shared" si="2"/>
        <v>0</v>
      </c>
      <c r="AK8" s="231"/>
      <c r="AL8" s="231"/>
      <c r="AM8" s="231"/>
      <c r="AN8" s="231"/>
      <c r="AO8" s="231"/>
      <c r="AP8" s="231"/>
    </row>
    <row r="9" spans="1:42" x14ac:dyDescent="0.2">
      <c r="A9" s="103"/>
      <c r="B9" s="105"/>
      <c r="C9" s="104"/>
      <c r="D9" s="176"/>
      <c r="E9" s="105"/>
      <c r="F9" s="106"/>
      <c r="G9" s="106"/>
      <c r="H9" s="105"/>
      <c r="I9" s="108"/>
      <c r="J9" s="177"/>
      <c r="K9" s="178"/>
      <c r="L9" s="179"/>
      <c r="N9" s="1">
        <v>5</v>
      </c>
      <c r="O9" s="155" t="e">
        <f t="shared" si="3"/>
        <v>#REF!</v>
      </c>
      <c r="P9" s="111" t="e">
        <f>#REF!</f>
        <v>#REF!</v>
      </c>
      <c r="Q9" s="112" t="e">
        <f t="shared" si="4"/>
        <v>#REF!</v>
      </c>
      <c r="S9" s="115">
        <f t="shared" si="5"/>
        <v>0</v>
      </c>
      <c r="T9" s="182">
        <f t="shared" si="6"/>
        <v>0</v>
      </c>
      <c r="V9" s="110" t="e">
        <f t="shared" si="7"/>
        <v>#REF!</v>
      </c>
      <c r="W9" s="111" t="e">
        <f t="shared" si="8"/>
        <v>#REF!</v>
      </c>
      <c r="X9" s="112" t="e">
        <f t="shared" si="9"/>
        <v>#REF!</v>
      </c>
      <c r="AE9" s="230" t="str">
        <f t="shared" si="0"/>
        <v/>
      </c>
      <c r="AF9" s="243"/>
      <c r="AG9" s="244"/>
      <c r="AH9" s="245"/>
      <c r="AI9" s="246">
        <f t="shared" si="1"/>
        <v>0</v>
      </c>
      <c r="AJ9" s="247">
        <f t="shared" si="2"/>
        <v>0</v>
      </c>
      <c r="AK9" s="231"/>
      <c r="AL9" s="231"/>
      <c r="AM9" s="231"/>
      <c r="AN9" s="231"/>
      <c r="AO9" s="231"/>
      <c r="AP9" s="231"/>
    </row>
    <row r="10" spans="1:42" x14ac:dyDescent="0.2">
      <c r="A10" s="103"/>
      <c r="B10" s="105"/>
      <c r="C10" s="104"/>
      <c r="D10" s="176"/>
      <c r="E10" s="105"/>
      <c r="F10" s="106"/>
      <c r="G10" s="106"/>
      <c r="H10" s="105"/>
      <c r="I10" s="108"/>
      <c r="J10" s="177"/>
      <c r="K10" s="178"/>
      <c r="L10" s="179"/>
      <c r="N10" s="1">
        <v>6</v>
      </c>
      <c r="O10" s="155" t="e">
        <f t="shared" si="3"/>
        <v>#REF!</v>
      </c>
      <c r="P10" s="111" t="e">
        <f>#REF!</f>
        <v>#REF!</v>
      </c>
      <c r="Q10" s="112" t="e">
        <f t="shared" si="4"/>
        <v>#REF!</v>
      </c>
      <c r="S10" s="115">
        <f t="shared" si="5"/>
        <v>0</v>
      </c>
      <c r="T10" s="182">
        <f t="shared" si="6"/>
        <v>0</v>
      </c>
      <c r="V10" s="110" t="e">
        <f t="shared" si="7"/>
        <v>#REF!</v>
      </c>
      <c r="W10" s="111" t="e">
        <f t="shared" si="8"/>
        <v>#REF!</v>
      </c>
      <c r="X10" s="112" t="e">
        <f t="shared" si="9"/>
        <v>#REF!</v>
      </c>
      <c r="AE10" s="230" t="str">
        <f t="shared" si="0"/>
        <v/>
      </c>
      <c r="AF10" s="243"/>
      <c r="AG10" s="244"/>
      <c r="AH10" s="245"/>
      <c r="AI10" s="246">
        <f t="shared" si="1"/>
        <v>0</v>
      </c>
      <c r="AJ10" s="247">
        <f t="shared" si="2"/>
        <v>0</v>
      </c>
      <c r="AK10" s="231"/>
      <c r="AL10" s="231"/>
      <c r="AM10" s="231"/>
      <c r="AN10" s="231"/>
      <c r="AO10" s="231"/>
      <c r="AP10" s="231"/>
    </row>
    <row r="11" spans="1:42" x14ac:dyDescent="0.2">
      <c r="A11" s="103"/>
      <c r="B11" s="105"/>
      <c r="C11" s="104"/>
      <c r="D11" s="176"/>
      <c r="E11" s="105"/>
      <c r="F11" s="106"/>
      <c r="G11" s="106"/>
      <c r="H11" s="105"/>
      <c r="I11" s="108"/>
      <c r="J11" s="177"/>
      <c r="K11" s="178"/>
      <c r="L11" s="179"/>
      <c r="N11" s="1">
        <v>7</v>
      </c>
      <c r="O11" s="155" t="e">
        <f t="shared" si="3"/>
        <v>#REF!</v>
      </c>
      <c r="P11" s="111" t="e">
        <f>#REF!</f>
        <v>#REF!</v>
      </c>
      <c r="Q11" s="112" t="e">
        <f t="shared" si="4"/>
        <v>#REF!</v>
      </c>
      <c r="S11" s="115">
        <f t="shared" si="5"/>
        <v>0</v>
      </c>
      <c r="T11" s="182">
        <f t="shared" si="6"/>
        <v>0</v>
      </c>
      <c r="V11" s="110" t="e">
        <f t="shared" si="7"/>
        <v>#REF!</v>
      </c>
      <c r="W11" s="111" t="e">
        <f t="shared" si="8"/>
        <v>#REF!</v>
      </c>
      <c r="X11" s="112" t="e">
        <f t="shared" si="9"/>
        <v>#REF!</v>
      </c>
      <c r="AE11" s="230" t="str">
        <f t="shared" si="0"/>
        <v/>
      </c>
      <c r="AF11" s="243"/>
      <c r="AG11" s="244"/>
      <c r="AH11" s="245"/>
      <c r="AI11" s="246">
        <f t="shared" si="1"/>
        <v>0</v>
      </c>
      <c r="AJ11" s="247">
        <f t="shared" si="2"/>
        <v>0</v>
      </c>
      <c r="AK11" s="231"/>
      <c r="AL11" s="231"/>
      <c r="AM11" s="231"/>
      <c r="AN11" s="231"/>
      <c r="AO11" s="231"/>
      <c r="AP11" s="231"/>
    </row>
    <row r="12" spans="1:42" x14ac:dyDescent="0.2">
      <c r="A12" s="103"/>
      <c r="B12" s="105"/>
      <c r="C12" s="104"/>
      <c r="D12" s="176"/>
      <c r="E12" s="105"/>
      <c r="F12" s="106"/>
      <c r="G12" s="106"/>
      <c r="H12" s="105"/>
      <c r="I12" s="108"/>
      <c r="J12" s="177"/>
      <c r="K12" s="178"/>
      <c r="L12" s="179"/>
      <c r="N12" s="1">
        <v>8</v>
      </c>
      <c r="O12" s="155" t="e">
        <f t="shared" si="3"/>
        <v>#REF!</v>
      </c>
      <c r="P12" s="111" t="e">
        <f>#REF!</f>
        <v>#REF!</v>
      </c>
      <c r="Q12" s="112" t="e">
        <f t="shared" si="4"/>
        <v>#REF!</v>
      </c>
      <c r="S12" s="115">
        <f t="shared" si="5"/>
        <v>0</v>
      </c>
      <c r="T12" s="182">
        <f t="shared" si="6"/>
        <v>0</v>
      </c>
      <c r="V12" s="110" t="e">
        <f t="shared" si="7"/>
        <v>#REF!</v>
      </c>
      <c r="W12" s="111" t="e">
        <f t="shared" si="8"/>
        <v>#REF!</v>
      </c>
      <c r="X12" s="112" t="e">
        <f t="shared" si="9"/>
        <v>#REF!</v>
      </c>
      <c r="AE12" s="230" t="str">
        <f t="shared" si="0"/>
        <v/>
      </c>
      <c r="AF12" s="243"/>
      <c r="AG12" s="244"/>
      <c r="AH12" s="245"/>
      <c r="AI12" s="246">
        <f t="shared" si="1"/>
        <v>0</v>
      </c>
      <c r="AJ12" s="247">
        <f t="shared" si="2"/>
        <v>0</v>
      </c>
      <c r="AK12" s="231"/>
      <c r="AL12" s="231"/>
      <c r="AM12" s="231"/>
      <c r="AN12" s="231"/>
      <c r="AO12" s="231"/>
      <c r="AP12" s="231"/>
    </row>
    <row r="13" spans="1:42" x14ac:dyDescent="0.2">
      <c r="A13" s="103"/>
      <c r="B13" s="105"/>
      <c r="C13" s="104"/>
      <c r="D13" s="176"/>
      <c r="E13" s="105"/>
      <c r="F13" s="106"/>
      <c r="G13" s="106"/>
      <c r="H13" s="105"/>
      <c r="I13" s="108"/>
      <c r="J13" s="177"/>
      <c r="K13" s="178"/>
      <c r="L13" s="179"/>
      <c r="N13" s="1">
        <v>9</v>
      </c>
      <c r="O13" s="155" t="e">
        <f t="shared" si="3"/>
        <v>#REF!</v>
      </c>
      <c r="P13" s="111" t="e">
        <f>#REF!</f>
        <v>#REF!</v>
      </c>
      <c r="Q13" s="112" t="e">
        <f t="shared" si="4"/>
        <v>#REF!</v>
      </c>
      <c r="S13" s="115">
        <f t="shared" si="5"/>
        <v>0</v>
      </c>
      <c r="T13" s="182">
        <f t="shared" si="6"/>
        <v>0</v>
      </c>
      <c r="V13" s="110" t="e">
        <f t="shared" si="7"/>
        <v>#REF!</v>
      </c>
      <c r="W13" s="111" t="e">
        <f t="shared" si="8"/>
        <v>#REF!</v>
      </c>
      <c r="X13" s="112" t="e">
        <f t="shared" si="9"/>
        <v>#REF!</v>
      </c>
      <c r="AE13" s="230" t="str">
        <f t="shared" si="0"/>
        <v/>
      </c>
      <c r="AF13" s="243"/>
      <c r="AG13" s="244"/>
      <c r="AH13" s="245"/>
      <c r="AI13" s="246">
        <f t="shared" si="1"/>
        <v>0</v>
      </c>
      <c r="AJ13" s="247">
        <f t="shared" si="2"/>
        <v>0</v>
      </c>
      <c r="AK13" s="231"/>
      <c r="AL13" s="231"/>
      <c r="AM13" s="231"/>
      <c r="AN13" s="231"/>
      <c r="AO13" s="231"/>
      <c r="AP13" s="231"/>
    </row>
    <row r="14" spans="1:42" x14ac:dyDescent="0.2">
      <c r="A14" s="103"/>
      <c r="B14" s="105"/>
      <c r="C14" s="104"/>
      <c r="D14" s="176"/>
      <c r="E14" s="105"/>
      <c r="F14" s="106"/>
      <c r="G14" s="106"/>
      <c r="H14" s="105"/>
      <c r="I14" s="108"/>
      <c r="J14" s="177"/>
      <c r="K14" s="178"/>
      <c r="L14" s="179"/>
      <c r="N14" s="1">
        <v>10</v>
      </c>
      <c r="O14" s="155" t="e">
        <f t="shared" si="3"/>
        <v>#REF!</v>
      </c>
      <c r="P14" s="111" t="e">
        <f>#REF!</f>
        <v>#REF!</v>
      </c>
      <c r="Q14" s="112" t="e">
        <f t="shared" si="4"/>
        <v>#REF!</v>
      </c>
      <c r="S14" s="115">
        <f t="shared" si="5"/>
        <v>0</v>
      </c>
      <c r="T14" s="182">
        <f t="shared" si="6"/>
        <v>0</v>
      </c>
      <c r="V14" s="110" t="e">
        <f t="shared" si="7"/>
        <v>#REF!</v>
      </c>
      <c r="W14" s="111" t="e">
        <f t="shared" si="8"/>
        <v>#REF!</v>
      </c>
      <c r="X14" s="112" t="e">
        <f t="shared" si="9"/>
        <v>#REF!</v>
      </c>
      <c r="AE14" s="230" t="str">
        <f t="shared" si="0"/>
        <v/>
      </c>
      <c r="AF14" s="243"/>
      <c r="AG14" s="244"/>
      <c r="AH14" s="245"/>
      <c r="AI14" s="246">
        <f t="shared" si="1"/>
        <v>0</v>
      </c>
      <c r="AJ14" s="247">
        <f t="shared" si="2"/>
        <v>0</v>
      </c>
      <c r="AK14" s="231"/>
      <c r="AL14" s="231"/>
      <c r="AM14" s="231"/>
      <c r="AN14" s="231"/>
      <c r="AO14" s="231"/>
      <c r="AP14" s="231"/>
    </row>
    <row r="15" spans="1:42" x14ac:dyDescent="0.2">
      <c r="A15" s="103"/>
      <c r="B15" s="105"/>
      <c r="C15" s="104"/>
      <c r="D15" s="176"/>
      <c r="E15" s="105"/>
      <c r="F15" s="106"/>
      <c r="G15" s="106"/>
      <c r="H15" s="105"/>
      <c r="I15" s="108"/>
      <c r="J15" s="177"/>
      <c r="K15" s="178"/>
      <c r="L15" s="179"/>
      <c r="N15" s="1">
        <v>11</v>
      </c>
      <c r="O15" s="155" t="e">
        <f t="shared" si="3"/>
        <v>#REF!</v>
      </c>
      <c r="P15" s="111" t="e">
        <f>#REF!</f>
        <v>#REF!</v>
      </c>
      <c r="Q15" s="112" t="e">
        <f t="shared" si="4"/>
        <v>#REF!</v>
      </c>
      <c r="S15" s="115">
        <f t="shared" si="5"/>
        <v>0</v>
      </c>
      <c r="T15" s="182">
        <f t="shared" si="6"/>
        <v>0</v>
      </c>
      <c r="V15" s="110" t="e">
        <f t="shared" si="7"/>
        <v>#REF!</v>
      </c>
      <c r="W15" s="111" t="e">
        <f t="shared" si="8"/>
        <v>#REF!</v>
      </c>
      <c r="X15" s="112" t="e">
        <f t="shared" si="9"/>
        <v>#REF!</v>
      </c>
      <c r="AE15" s="230" t="str">
        <f t="shared" si="0"/>
        <v/>
      </c>
      <c r="AF15" s="243"/>
      <c r="AG15" s="244"/>
      <c r="AH15" s="245"/>
      <c r="AI15" s="246">
        <f t="shared" si="1"/>
        <v>0</v>
      </c>
      <c r="AJ15" s="247">
        <f t="shared" si="2"/>
        <v>0</v>
      </c>
      <c r="AK15" s="231"/>
      <c r="AL15" s="231"/>
      <c r="AM15" s="231"/>
      <c r="AN15" s="231"/>
      <c r="AO15" s="231"/>
      <c r="AP15" s="231"/>
    </row>
    <row r="16" spans="1:42" x14ac:dyDescent="0.2">
      <c r="A16" s="103"/>
      <c r="B16" s="105"/>
      <c r="C16" s="104"/>
      <c r="D16" s="176"/>
      <c r="E16" s="105"/>
      <c r="F16" s="106"/>
      <c r="G16" s="106"/>
      <c r="H16" s="105"/>
      <c r="I16" s="108"/>
      <c r="J16" s="177"/>
      <c r="K16" s="178"/>
      <c r="L16" s="179"/>
      <c r="N16" s="1">
        <v>12</v>
      </c>
      <c r="O16" s="155" t="e">
        <f t="shared" si="3"/>
        <v>#REF!</v>
      </c>
      <c r="P16" s="111" t="e">
        <f>#REF!</f>
        <v>#REF!</v>
      </c>
      <c r="Q16" s="112" t="e">
        <f t="shared" si="4"/>
        <v>#REF!</v>
      </c>
      <c r="S16" s="115">
        <f t="shared" si="5"/>
        <v>0</v>
      </c>
      <c r="T16" s="182">
        <f t="shared" si="6"/>
        <v>0</v>
      </c>
      <c r="V16" s="110" t="e">
        <f t="shared" si="7"/>
        <v>#REF!</v>
      </c>
      <c r="W16" s="111" t="e">
        <f t="shared" si="8"/>
        <v>#REF!</v>
      </c>
      <c r="X16" s="112" t="e">
        <f t="shared" si="9"/>
        <v>#REF!</v>
      </c>
      <c r="AE16" s="230" t="str">
        <f t="shared" si="0"/>
        <v/>
      </c>
      <c r="AF16" s="243"/>
      <c r="AG16" s="244"/>
      <c r="AH16" s="245"/>
      <c r="AI16" s="246">
        <f t="shared" si="1"/>
        <v>0</v>
      </c>
      <c r="AJ16" s="247">
        <f t="shared" si="2"/>
        <v>0</v>
      </c>
      <c r="AK16" s="231"/>
      <c r="AL16" s="231"/>
      <c r="AM16" s="231"/>
      <c r="AN16" s="231"/>
      <c r="AO16" s="231"/>
      <c r="AP16" s="231"/>
    </row>
    <row r="17" spans="1:42" x14ac:dyDescent="0.2">
      <c r="A17" s="103"/>
      <c r="B17" s="105"/>
      <c r="C17" s="104"/>
      <c r="D17" s="176"/>
      <c r="E17" s="105"/>
      <c r="F17" s="106"/>
      <c r="G17" s="106"/>
      <c r="H17" s="105"/>
      <c r="I17" s="108"/>
      <c r="J17" s="177"/>
      <c r="K17" s="178"/>
      <c r="L17" s="179"/>
      <c r="N17" s="1">
        <v>13</v>
      </c>
      <c r="O17" s="155" t="e">
        <f t="shared" si="3"/>
        <v>#REF!</v>
      </c>
      <c r="P17" s="111" t="e">
        <f>#REF!</f>
        <v>#REF!</v>
      </c>
      <c r="Q17" s="112" t="e">
        <f t="shared" si="4"/>
        <v>#REF!</v>
      </c>
      <c r="S17" s="115">
        <f t="shared" si="5"/>
        <v>0</v>
      </c>
      <c r="T17" s="182">
        <f t="shared" si="6"/>
        <v>0</v>
      </c>
      <c r="V17" s="110" t="e">
        <f t="shared" si="7"/>
        <v>#REF!</v>
      </c>
      <c r="W17" s="111" t="e">
        <f t="shared" si="8"/>
        <v>#REF!</v>
      </c>
      <c r="X17" s="112" t="e">
        <f t="shared" si="9"/>
        <v>#REF!</v>
      </c>
      <c r="AE17" s="230" t="str">
        <f t="shared" si="0"/>
        <v/>
      </c>
      <c r="AF17" s="243"/>
      <c r="AG17" s="244"/>
      <c r="AH17" s="245"/>
      <c r="AI17" s="246">
        <f t="shared" si="1"/>
        <v>0</v>
      </c>
      <c r="AJ17" s="247">
        <f t="shared" si="2"/>
        <v>0</v>
      </c>
      <c r="AK17" s="231"/>
      <c r="AL17" s="231"/>
      <c r="AM17" s="231"/>
      <c r="AN17" s="231"/>
      <c r="AO17" s="231"/>
      <c r="AP17" s="231"/>
    </row>
    <row r="18" spans="1:42" x14ac:dyDescent="0.2">
      <c r="A18" s="103"/>
      <c r="B18" s="105"/>
      <c r="C18" s="104"/>
      <c r="D18" s="176"/>
      <c r="E18" s="105"/>
      <c r="F18" s="106"/>
      <c r="G18" s="106"/>
      <c r="H18" s="105"/>
      <c r="I18" s="108"/>
      <c r="J18" s="177"/>
      <c r="K18" s="178"/>
      <c r="L18" s="179"/>
      <c r="N18" s="1">
        <v>14</v>
      </c>
      <c r="O18" s="155" t="e">
        <f t="shared" si="3"/>
        <v>#REF!</v>
      </c>
      <c r="P18" s="111" t="e">
        <f>#REF!</f>
        <v>#REF!</v>
      </c>
      <c r="Q18" s="112" t="e">
        <f t="shared" si="4"/>
        <v>#REF!</v>
      </c>
      <c r="S18" s="115">
        <f t="shared" si="5"/>
        <v>0</v>
      </c>
      <c r="T18" s="182">
        <f t="shared" si="6"/>
        <v>0</v>
      </c>
      <c r="V18" s="110" t="e">
        <f t="shared" si="7"/>
        <v>#REF!</v>
      </c>
      <c r="W18" s="111" t="e">
        <f t="shared" si="8"/>
        <v>#REF!</v>
      </c>
      <c r="X18" s="112" t="e">
        <f t="shared" si="9"/>
        <v>#REF!</v>
      </c>
      <c r="AE18" s="230" t="str">
        <f t="shared" si="0"/>
        <v/>
      </c>
      <c r="AF18" s="243"/>
      <c r="AG18" s="244"/>
      <c r="AH18" s="245"/>
      <c r="AI18" s="246">
        <f t="shared" si="1"/>
        <v>0</v>
      </c>
      <c r="AJ18" s="247">
        <f t="shared" si="2"/>
        <v>0</v>
      </c>
      <c r="AK18" s="231"/>
      <c r="AL18" s="231"/>
      <c r="AM18" s="231"/>
      <c r="AN18" s="231"/>
      <c r="AO18" s="231"/>
      <c r="AP18" s="231"/>
    </row>
    <row r="19" spans="1:42" x14ac:dyDescent="0.2">
      <c r="A19" s="103"/>
      <c r="B19" s="105"/>
      <c r="C19" s="104"/>
      <c r="D19" s="176"/>
      <c r="E19" s="105"/>
      <c r="F19" s="106"/>
      <c r="G19" s="106"/>
      <c r="H19" s="105"/>
      <c r="I19" s="108"/>
      <c r="J19" s="177"/>
      <c r="K19" s="178"/>
      <c r="L19" s="179"/>
      <c r="N19" s="1">
        <v>15</v>
      </c>
      <c r="O19" s="155" t="e">
        <f t="shared" si="3"/>
        <v>#REF!</v>
      </c>
      <c r="P19" s="111" t="e">
        <f>#REF!</f>
        <v>#REF!</v>
      </c>
      <c r="Q19" s="112" t="e">
        <f t="shared" si="4"/>
        <v>#REF!</v>
      </c>
      <c r="S19" s="115">
        <f t="shared" si="5"/>
        <v>0</v>
      </c>
      <c r="T19" s="182">
        <f t="shared" si="6"/>
        <v>0</v>
      </c>
      <c r="V19" s="110" t="e">
        <f t="shared" si="7"/>
        <v>#REF!</v>
      </c>
      <c r="W19" s="111" t="e">
        <f t="shared" si="8"/>
        <v>#REF!</v>
      </c>
      <c r="X19" s="112" t="e">
        <f t="shared" si="9"/>
        <v>#REF!</v>
      </c>
      <c r="AE19" s="230" t="str">
        <f t="shared" si="0"/>
        <v/>
      </c>
      <c r="AF19" s="243"/>
      <c r="AG19" s="244"/>
      <c r="AH19" s="245"/>
      <c r="AI19" s="246">
        <f t="shared" si="1"/>
        <v>0</v>
      </c>
      <c r="AJ19" s="247">
        <f t="shared" si="2"/>
        <v>0</v>
      </c>
      <c r="AK19" s="231"/>
      <c r="AL19" s="231"/>
      <c r="AM19" s="231"/>
      <c r="AN19" s="231"/>
      <c r="AO19" s="231"/>
      <c r="AP19" s="231"/>
    </row>
    <row r="20" spans="1:42" x14ac:dyDescent="0.2">
      <c r="A20" s="103"/>
      <c r="B20" s="105"/>
      <c r="C20" s="104"/>
      <c r="D20" s="176"/>
      <c r="E20" s="105"/>
      <c r="F20" s="106"/>
      <c r="G20" s="106"/>
      <c r="H20" s="105"/>
      <c r="I20" s="108"/>
      <c r="J20" s="177"/>
      <c r="K20" s="178"/>
      <c r="L20" s="179"/>
      <c r="N20" s="1">
        <v>16</v>
      </c>
      <c r="O20" s="155" t="e">
        <f t="shared" si="3"/>
        <v>#REF!</v>
      </c>
      <c r="P20" s="111" t="e">
        <f>#REF!</f>
        <v>#REF!</v>
      </c>
      <c r="Q20" s="112" t="e">
        <f t="shared" si="4"/>
        <v>#REF!</v>
      </c>
      <c r="S20" s="115">
        <f t="shared" si="5"/>
        <v>0</v>
      </c>
      <c r="T20" s="182">
        <f t="shared" si="6"/>
        <v>0</v>
      </c>
      <c r="V20" s="110" t="e">
        <f t="shared" si="7"/>
        <v>#REF!</v>
      </c>
      <c r="W20" s="111" t="e">
        <f t="shared" si="8"/>
        <v>#REF!</v>
      </c>
      <c r="X20" s="112" t="e">
        <f t="shared" si="9"/>
        <v>#REF!</v>
      </c>
      <c r="AE20" s="230" t="str">
        <f t="shared" si="0"/>
        <v/>
      </c>
      <c r="AF20" s="243"/>
      <c r="AG20" s="244"/>
      <c r="AH20" s="245"/>
      <c r="AI20" s="246">
        <f t="shared" si="1"/>
        <v>0</v>
      </c>
      <c r="AJ20" s="247">
        <f t="shared" si="2"/>
        <v>0</v>
      </c>
      <c r="AK20" s="231"/>
      <c r="AL20" s="231"/>
      <c r="AM20" s="231"/>
      <c r="AN20" s="231"/>
      <c r="AO20" s="231"/>
      <c r="AP20" s="231"/>
    </row>
    <row r="21" spans="1:42" x14ac:dyDescent="0.2">
      <c r="A21" s="103"/>
      <c r="B21" s="105"/>
      <c r="C21" s="104"/>
      <c r="D21" s="176"/>
      <c r="E21" s="105"/>
      <c r="F21" s="106"/>
      <c r="G21" s="106"/>
      <c r="H21" s="105"/>
      <c r="I21" s="108"/>
      <c r="J21" s="177"/>
      <c r="K21" s="178"/>
      <c r="L21" s="179"/>
      <c r="N21" s="1">
        <v>17</v>
      </c>
      <c r="O21" s="155" t="e">
        <f t="shared" si="3"/>
        <v>#REF!</v>
      </c>
      <c r="P21" s="111" t="e">
        <f>#REF!</f>
        <v>#REF!</v>
      </c>
      <c r="Q21" s="112" t="e">
        <f t="shared" si="4"/>
        <v>#REF!</v>
      </c>
      <c r="S21" s="115">
        <f t="shared" si="5"/>
        <v>0</v>
      </c>
      <c r="T21" s="182">
        <f t="shared" si="6"/>
        <v>0</v>
      </c>
      <c r="V21" s="110" t="e">
        <f t="shared" si="7"/>
        <v>#REF!</v>
      </c>
      <c r="W21" s="111" t="e">
        <f t="shared" si="8"/>
        <v>#REF!</v>
      </c>
      <c r="X21" s="112" t="e">
        <f t="shared" si="9"/>
        <v>#REF!</v>
      </c>
      <c r="AE21" s="230" t="str">
        <f t="shared" si="0"/>
        <v/>
      </c>
      <c r="AF21" s="243"/>
      <c r="AG21" s="244"/>
      <c r="AH21" s="245"/>
      <c r="AI21" s="246">
        <f t="shared" si="1"/>
        <v>0</v>
      </c>
      <c r="AJ21" s="247">
        <f t="shared" si="2"/>
        <v>0</v>
      </c>
      <c r="AK21" s="231"/>
      <c r="AL21" s="231"/>
      <c r="AM21" s="231"/>
      <c r="AN21" s="231"/>
      <c r="AO21" s="231"/>
      <c r="AP21" s="231"/>
    </row>
    <row r="22" spans="1:42" x14ac:dyDescent="0.2">
      <c r="A22" s="103"/>
      <c r="B22" s="105"/>
      <c r="C22" s="104"/>
      <c r="D22" s="176"/>
      <c r="E22" s="105"/>
      <c r="F22" s="106"/>
      <c r="G22" s="106"/>
      <c r="H22" s="105"/>
      <c r="I22" s="108"/>
      <c r="J22" s="177"/>
      <c r="K22" s="178"/>
      <c r="L22" s="179"/>
      <c r="N22" s="1">
        <v>18</v>
      </c>
      <c r="O22" s="155" t="e">
        <f t="shared" si="3"/>
        <v>#REF!</v>
      </c>
      <c r="P22" s="111" t="e">
        <f>#REF!</f>
        <v>#REF!</v>
      </c>
      <c r="Q22" s="112" t="e">
        <f t="shared" si="4"/>
        <v>#REF!</v>
      </c>
      <c r="S22" s="115">
        <f t="shared" si="5"/>
        <v>0</v>
      </c>
      <c r="T22" s="182">
        <f t="shared" si="6"/>
        <v>0</v>
      </c>
      <c r="V22" s="110" t="e">
        <f t="shared" si="7"/>
        <v>#REF!</v>
      </c>
      <c r="W22" s="111" t="e">
        <f t="shared" si="8"/>
        <v>#REF!</v>
      </c>
      <c r="X22" s="112" t="e">
        <f t="shared" si="9"/>
        <v>#REF!</v>
      </c>
      <c r="AE22" s="230" t="str">
        <f t="shared" si="0"/>
        <v/>
      </c>
      <c r="AF22" s="243"/>
      <c r="AG22" s="244"/>
      <c r="AH22" s="248"/>
      <c r="AI22" s="246">
        <f t="shared" si="1"/>
        <v>0</v>
      </c>
      <c r="AJ22" s="247">
        <f t="shared" si="2"/>
        <v>0</v>
      </c>
      <c r="AK22" s="231"/>
      <c r="AL22" s="231"/>
      <c r="AM22" s="231"/>
      <c r="AN22" s="231"/>
      <c r="AO22" s="231"/>
      <c r="AP22" s="231"/>
    </row>
    <row r="23" spans="1:42" x14ac:dyDescent="0.2">
      <c r="A23" s="103"/>
      <c r="B23" s="105"/>
      <c r="C23" s="104"/>
      <c r="D23" s="176"/>
      <c r="E23" s="105"/>
      <c r="F23" s="106"/>
      <c r="G23" s="106"/>
      <c r="H23" s="105"/>
      <c r="I23" s="108"/>
      <c r="J23" s="177"/>
      <c r="K23" s="178"/>
      <c r="L23" s="179"/>
      <c r="N23" s="1">
        <v>19</v>
      </c>
      <c r="O23" s="155" t="e">
        <f t="shared" si="3"/>
        <v>#REF!</v>
      </c>
      <c r="P23" s="111" t="e">
        <f>#REF!</f>
        <v>#REF!</v>
      </c>
      <c r="Q23" s="112" t="e">
        <f t="shared" si="4"/>
        <v>#REF!</v>
      </c>
      <c r="S23" s="115">
        <f t="shared" si="5"/>
        <v>0</v>
      </c>
      <c r="T23" s="182">
        <f t="shared" si="6"/>
        <v>0</v>
      </c>
      <c r="V23" s="110" t="e">
        <f t="shared" si="7"/>
        <v>#REF!</v>
      </c>
      <c r="W23" s="111" t="e">
        <f t="shared" si="8"/>
        <v>#REF!</v>
      </c>
      <c r="X23" s="112" t="e">
        <f t="shared" si="9"/>
        <v>#REF!</v>
      </c>
      <c r="AE23" s="230" t="str">
        <f t="shared" si="0"/>
        <v/>
      </c>
      <c r="AF23" s="243"/>
      <c r="AG23" s="244"/>
      <c r="AH23" s="248"/>
      <c r="AI23" s="246">
        <f t="shared" si="1"/>
        <v>0</v>
      </c>
      <c r="AJ23" s="247">
        <f t="shared" si="2"/>
        <v>0</v>
      </c>
      <c r="AK23" s="231"/>
      <c r="AL23" s="231"/>
      <c r="AM23" s="231"/>
      <c r="AN23" s="231"/>
      <c r="AO23" s="231"/>
      <c r="AP23" s="231"/>
    </row>
    <row r="24" spans="1:42" x14ac:dyDescent="0.2">
      <c r="A24" s="103"/>
      <c r="B24" s="105"/>
      <c r="C24" s="104"/>
      <c r="D24" s="176"/>
      <c r="E24" s="105"/>
      <c r="F24" s="106"/>
      <c r="G24" s="106"/>
      <c r="H24" s="105"/>
      <c r="I24" s="108"/>
      <c r="J24" s="177"/>
      <c r="K24" s="178"/>
      <c r="L24" s="179"/>
      <c r="N24" s="1">
        <v>20</v>
      </c>
      <c r="O24" s="155" t="e">
        <f t="shared" si="3"/>
        <v>#REF!</v>
      </c>
      <c r="P24" s="111" t="e">
        <f>#REF!</f>
        <v>#REF!</v>
      </c>
      <c r="Q24" s="112" t="e">
        <f t="shared" si="4"/>
        <v>#REF!</v>
      </c>
      <c r="S24" s="115">
        <f t="shared" si="5"/>
        <v>0</v>
      </c>
      <c r="T24" s="182">
        <f t="shared" si="6"/>
        <v>0</v>
      </c>
      <c r="V24" s="110" t="e">
        <f t="shared" si="7"/>
        <v>#REF!</v>
      </c>
      <c r="W24" s="111" t="e">
        <f t="shared" si="8"/>
        <v>#REF!</v>
      </c>
      <c r="X24" s="112" t="e">
        <f t="shared" si="9"/>
        <v>#REF!</v>
      </c>
      <c r="AE24" s="230" t="str">
        <f t="shared" si="0"/>
        <v/>
      </c>
      <c r="AF24" s="243"/>
      <c r="AG24" s="244"/>
      <c r="AH24" s="248"/>
      <c r="AI24" s="246">
        <f t="shared" si="1"/>
        <v>0</v>
      </c>
      <c r="AJ24" s="247">
        <f t="shared" si="2"/>
        <v>0</v>
      </c>
      <c r="AK24" s="231"/>
      <c r="AL24" s="231"/>
      <c r="AM24" s="231"/>
      <c r="AN24" s="231"/>
      <c r="AO24" s="231"/>
      <c r="AP24" s="231"/>
    </row>
    <row r="25" spans="1:42" x14ac:dyDescent="0.2">
      <c r="A25" s="103"/>
      <c r="B25" s="105"/>
      <c r="C25" s="104"/>
      <c r="D25" s="176"/>
      <c r="E25" s="105"/>
      <c r="F25" s="106"/>
      <c r="G25" s="106"/>
      <c r="H25" s="105"/>
      <c r="I25" s="108"/>
      <c r="J25" s="177"/>
      <c r="K25" s="178"/>
      <c r="L25" s="179"/>
      <c r="N25" s="1">
        <v>21</v>
      </c>
      <c r="O25" s="155" t="e">
        <f t="shared" si="3"/>
        <v>#REF!</v>
      </c>
      <c r="P25" s="111" t="e">
        <f>#REF!</f>
        <v>#REF!</v>
      </c>
      <c r="Q25" s="112" t="e">
        <f t="shared" si="4"/>
        <v>#REF!</v>
      </c>
      <c r="S25" s="115">
        <f t="shared" si="5"/>
        <v>0</v>
      </c>
      <c r="T25" s="182">
        <f t="shared" si="6"/>
        <v>0</v>
      </c>
      <c r="V25" s="110" t="e">
        <f t="shared" si="7"/>
        <v>#REF!</v>
      </c>
      <c r="W25" s="111" t="e">
        <f t="shared" si="8"/>
        <v>#REF!</v>
      </c>
      <c r="X25" s="112" t="e">
        <f t="shared" si="9"/>
        <v>#REF!</v>
      </c>
      <c r="AE25" s="230" t="str">
        <f t="shared" si="0"/>
        <v/>
      </c>
      <c r="AF25" s="243"/>
      <c r="AG25" s="244"/>
      <c r="AH25" s="248"/>
      <c r="AI25" s="246">
        <f t="shared" si="1"/>
        <v>0</v>
      </c>
      <c r="AJ25" s="247">
        <f t="shared" si="2"/>
        <v>0</v>
      </c>
      <c r="AK25" s="231"/>
      <c r="AL25" s="231"/>
      <c r="AM25" s="231"/>
      <c r="AN25" s="231"/>
      <c r="AO25" s="231"/>
      <c r="AP25" s="231"/>
    </row>
    <row r="26" spans="1:42" x14ac:dyDescent="0.2">
      <c r="A26" s="103"/>
      <c r="B26" s="105"/>
      <c r="C26" s="104"/>
      <c r="D26" s="176"/>
      <c r="E26" s="105"/>
      <c r="F26" s="106"/>
      <c r="G26" s="106"/>
      <c r="H26" s="105"/>
      <c r="I26" s="108"/>
      <c r="J26" s="177"/>
      <c r="K26" s="178"/>
      <c r="L26" s="179"/>
      <c r="N26" s="1">
        <v>22</v>
      </c>
      <c r="O26" s="155" t="e">
        <f t="shared" si="3"/>
        <v>#REF!</v>
      </c>
      <c r="P26" s="111" t="e">
        <f>#REF!</f>
        <v>#REF!</v>
      </c>
      <c r="Q26" s="112" t="e">
        <f t="shared" si="4"/>
        <v>#REF!</v>
      </c>
      <c r="S26" s="115">
        <f t="shared" si="5"/>
        <v>0</v>
      </c>
      <c r="T26" s="182">
        <f t="shared" si="6"/>
        <v>0</v>
      </c>
      <c r="V26" s="110" t="e">
        <f t="shared" si="7"/>
        <v>#REF!</v>
      </c>
      <c r="W26" s="111" t="e">
        <f t="shared" si="8"/>
        <v>#REF!</v>
      </c>
      <c r="X26" s="112" t="e">
        <f t="shared" si="9"/>
        <v>#REF!</v>
      </c>
      <c r="AE26" s="230" t="str">
        <f t="shared" si="0"/>
        <v/>
      </c>
      <c r="AF26" s="243"/>
      <c r="AG26" s="244"/>
      <c r="AH26" s="248"/>
      <c r="AI26" s="246">
        <f t="shared" si="1"/>
        <v>0</v>
      </c>
      <c r="AJ26" s="247">
        <f t="shared" si="2"/>
        <v>0</v>
      </c>
      <c r="AK26" s="231"/>
      <c r="AL26" s="231"/>
      <c r="AM26" s="231"/>
      <c r="AN26" s="231"/>
      <c r="AO26" s="231"/>
      <c r="AP26" s="231"/>
    </row>
    <row r="27" spans="1:42" x14ac:dyDescent="0.2">
      <c r="A27" s="103"/>
      <c r="B27" s="105"/>
      <c r="C27" s="104"/>
      <c r="D27" s="176"/>
      <c r="E27" s="105"/>
      <c r="F27" s="106"/>
      <c r="G27" s="106"/>
      <c r="H27" s="105"/>
      <c r="I27" s="108"/>
      <c r="J27" s="177"/>
      <c r="K27" s="178"/>
      <c r="L27" s="179"/>
      <c r="N27" s="1">
        <v>23</v>
      </c>
      <c r="O27" s="155" t="e">
        <f t="shared" si="3"/>
        <v>#REF!</v>
      </c>
      <c r="P27" s="111" t="e">
        <f>#REF!</f>
        <v>#REF!</v>
      </c>
      <c r="Q27" s="112" t="e">
        <f t="shared" si="4"/>
        <v>#REF!</v>
      </c>
      <c r="S27" s="115">
        <f t="shared" si="5"/>
        <v>0</v>
      </c>
      <c r="T27" s="182">
        <f t="shared" si="6"/>
        <v>0</v>
      </c>
      <c r="V27" s="110" t="e">
        <f t="shared" si="7"/>
        <v>#REF!</v>
      </c>
      <c r="W27" s="111" t="e">
        <f t="shared" si="8"/>
        <v>#REF!</v>
      </c>
      <c r="X27" s="112" t="e">
        <f t="shared" si="9"/>
        <v>#REF!</v>
      </c>
      <c r="AE27" s="230" t="str">
        <f t="shared" si="0"/>
        <v/>
      </c>
      <c r="AF27" s="243"/>
      <c r="AG27" s="244"/>
      <c r="AH27" s="248"/>
      <c r="AI27" s="246">
        <f t="shared" si="1"/>
        <v>0</v>
      </c>
      <c r="AJ27" s="247">
        <f t="shared" si="2"/>
        <v>0</v>
      </c>
      <c r="AK27" s="231"/>
      <c r="AL27" s="231"/>
      <c r="AM27" s="231"/>
      <c r="AN27" s="231"/>
      <c r="AO27" s="231"/>
      <c r="AP27" s="231"/>
    </row>
    <row r="28" spans="1:42" x14ac:dyDescent="0.2">
      <c r="A28" s="103"/>
      <c r="B28" s="105"/>
      <c r="C28" s="104"/>
      <c r="D28" s="176"/>
      <c r="E28" s="105"/>
      <c r="F28" s="106"/>
      <c r="G28" s="106"/>
      <c r="H28" s="105"/>
      <c r="I28" s="108"/>
      <c r="J28" s="177"/>
      <c r="K28" s="178"/>
      <c r="L28" s="179"/>
      <c r="N28" s="1">
        <v>24</v>
      </c>
      <c r="O28" s="155" t="e">
        <f t="shared" si="3"/>
        <v>#REF!</v>
      </c>
      <c r="P28" s="111" t="e">
        <f>#REF!</f>
        <v>#REF!</v>
      </c>
      <c r="Q28" s="112" t="e">
        <f t="shared" si="4"/>
        <v>#REF!</v>
      </c>
      <c r="S28" s="115">
        <f t="shared" si="5"/>
        <v>0</v>
      </c>
      <c r="T28" s="182">
        <f t="shared" si="6"/>
        <v>0</v>
      </c>
      <c r="V28" s="110" t="e">
        <f t="shared" si="7"/>
        <v>#REF!</v>
      </c>
      <c r="W28" s="111" t="e">
        <f t="shared" si="8"/>
        <v>#REF!</v>
      </c>
      <c r="X28" s="112" t="e">
        <f t="shared" si="9"/>
        <v>#REF!</v>
      </c>
      <c r="AE28" s="230" t="str">
        <f t="shared" si="0"/>
        <v/>
      </c>
      <c r="AF28" s="243"/>
      <c r="AG28" s="244"/>
      <c r="AH28" s="248"/>
      <c r="AI28" s="246">
        <f t="shared" si="1"/>
        <v>0</v>
      </c>
      <c r="AJ28" s="247">
        <f t="shared" si="2"/>
        <v>0</v>
      </c>
      <c r="AK28" s="231"/>
      <c r="AL28" s="231"/>
      <c r="AM28" s="231"/>
      <c r="AN28" s="231"/>
      <c r="AO28" s="231"/>
      <c r="AP28" s="231"/>
    </row>
    <row r="29" spans="1:42" x14ac:dyDescent="0.2">
      <c r="A29" s="103"/>
      <c r="B29" s="105"/>
      <c r="C29" s="104"/>
      <c r="D29" s="176"/>
      <c r="E29" s="105"/>
      <c r="F29" s="106"/>
      <c r="G29" s="106"/>
      <c r="H29" s="105"/>
      <c r="I29" s="108"/>
      <c r="J29" s="177"/>
      <c r="K29" s="178"/>
      <c r="L29" s="179"/>
      <c r="N29" s="1">
        <v>25</v>
      </c>
      <c r="O29" s="155" t="e">
        <f t="shared" si="3"/>
        <v>#REF!</v>
      </c>
      <c r="P29" s="111" t="e">
        <f>#REF!</f>
        <v>#REF!</v>
      </c>
      <c r="Q29" s="112" t="e">
        <f t="shared" si="4"/>
        <v>#REF!</v>
      </c>
      <c r="S29" s="115">
        <f t="shared" si="5"/>
        <v>0</v>
      </c>
      <c r="T29" s="182">
        <f t="shared" si="6"/>
        <v>0</v>
      </c>
      <c r="V29" s="110" t="e">
        <f t="shared" si="7"/>
        <v>#REF!</v>
      </c>
      <c r="W29" s="111" t="e">
        <f t="shared" si="8"/>
        <v>#REF!</v>
      </c>
      <c r="X29" s="112" t="e">
        <f t="shared" si="9"/>
        <v>#REF!</v>
      </c>
      <c r="AE29" s="230" t="str">
        <f t="shared" si="0"/>
        <v/>
      </c>
      <c r="AF29" s="243"/>
      <c r="AG29" s="244"/>
      <c r="AH29" s="248"/>
      <c r="AI29" s="246">
        <f t="shared" si="1"/>
        <v>0</v>
      </c>
      <c r="AJ29" s="247">
        <f t="shared" si="2"/>
        <v>0</v>
      </c>
      <c r="AK29" s="231"/>
      <c r="AL29" s="231"/>
      <c r="AM29" s="231"/>
      <c r="AN29" s="231"/>
      <c r="AO29" s="231"/>
      <c r="AP29" s="231"/>
    </row>
    <row r="30" spans="1:42" x14ac:dyDescent="0.2">
      <c r="A30" s="103"/>
      <c r="B30" s="105"/>
      <c r="C30" s="104"/>
      <c r="D30" s="176"/>
      <c r="E30" s="105"/>
      <c r="F30" s="106"/>
      <c r="G30" s="106"/>
      <c r="H30" s="105"/>
      <c r="I30" s="108"/>
      <c r="J30" s="177"/>
      <c r="K30" s="178"/>
      <c r="L30" s="179"/>
      <c r="N30" s="1">
        <v>26</v>
      </c>
      <c r="O30" s="155" t="e">
        <f t="shared" si="3"/>
        <v>#REF!</v>
      </c>
      <c r="P30" s="111" t="e">
        <f>#REF!</f>
        <v>#REF!</v>
      </c>
      <c r="Q30" s="112" t="e">
        <f t="shared" si="4"/>
        <v>#REF!</v>
      </c>
      <c r="S30" s="115">
        <f t="shared" si="5"/>
        <v>0</v>
      </c>
      <c r="T30" s="182">
        <f t="shared" si="6"/>
        <v>0</v>
      </c>
      <c r="V30" s="110" t="e">
        <f t="shared" si="7"/>
        <v>#REF!</v>
      </c>
      <c r="W30" s="111" t="e">
        <f t="shared" si="8"/>
        <v>#REF!</v>
      </c>
      <c r="X30" s="112" t="e">
        <f t="shared" si="9"/>
        <v>#REF!</v>
      </c>
      <c r="AE30" s="230" t="str">
        <f t="shared" si="0"/>
        <v/>
      </c>
      <c r="AF30" s="243"/>
      <c r="AG30" s="244"/>
      <c r="AH30" s="248"/>
      <c r="AI30" s="246">
        <f t="shared" si="1"/>
        <v>0</v>
      </c>
      <c r="AJ30" s="247">
        <f t="shared" si="2"/>
        <v>0</v>
      </c>
      <c r="AK30" s="231"/>
      <c r="AL30" s="231"/>
      <c r="AM30" s="231"/>
      <c r="AN30" s="231"/>
      <c r="AO30" s="231"/>
      <c r="AP30" s="231"/>
    </row>
    <row r="31" spans="1:42" x14ac:dyDescent="0.2">
      <c r="A31" s="103"/>
      <c r="B31" s="105"/>
      <c r="C31" s="104"/>
      <c r="D31" s="176"/>
      <c r="E31" s="105"/>
      <c r="F31" s="106"/>
      <c r="G31" s="106"/>
      <c r="H31" s="105"/>
      <c r="I31" s="108"/>
      <c r="J31" s="177"/>
      <c r="K31" s="178"/>
      <c r="L31" s="179"/>
      <c r="N31" s="1">
        <v>27</v>
      </c>
      <c r="O31" s="155" t="e">
        <f t="shared" si="3"/>
        <v>#REF!</v>
      </c>
      <c r="P31" s="111" t="e">
        <f>#REF!</f>
        <v>#REF!</v>
      </c>
      <c r="Q31" s="112" t="e">
        <f t="shared" si="4"/>
        <v>#REF!</v>
      </c>
      <c r="S31" s="115">
        <f t="shared" si="5"/>
        <v>0</v>
      </c>
      <c r="T31" s="182">
        <f t="shared" si="6"/>
        <v>0</v>
      </c>
      <c r="V31" s="110" t="e">
        <f t="shared" si="7"/>
        <v>#REF!</v>
      </c>
      <c r="W31" s="111" t="e">
        <f t="shared" si="8"/>
        <v>#REF!</v>
      </c>
      <c r="X31" s="112" t="e">
        <f t="shared" si="9"/>
        <v>#REF!</v>
      </c>
      <c r="AE31" s="230" t="str">
        <f t="shared" si="0"/>
        <v/>
      </c>
      <c r="AF31" s="243"/>
      <c r="AG31" s="244"/>
      <c r="AH31" s="248"/>
      <c r="AI31" s="246">
        <f t="shared" si="1"/>
        <v>0</v>
      </c>
      <c r="AJ31" s="247">
        <f t="shared" si="2"/>
        <v>0</v>
      </c>
      <c r="AK31" s="231"/>
      <c r="AL31" s="231"/>
      <c r="AM31" s="231"/>
      <c r="AN31" s="231"/>
      <c r="AO31" s="231"/>
      <c r="AP31" s="231"/>
    </row>
    <row r="32" spans="1:42" x14ac:dyDescent="0.2">
      <c r="A32" s="103"/>
      <c r="B32" s="105"/>
      <c r="C32" s="104"/>
      <c r="D32" s="176"/>
      <c r="E32" s="105"/>
      <c r="F32" s="106"/>
      <c r="G32" s="106"/>
      <c r="H32" s="105"/>
      <c r="I32" s="108"/>
      <c r="J32" s="177"/>
      <c r="K32" s="178"/>
      <c r="L32" s="179"/>
      <c r="N32" s="1">
        <v>28</v>
      </c>
      <c r="O32" s="155" t="e">
        <f t="shared" si="3"/>
        <v>#REF!</v>
      </c>
      <c r="P32" s="111" t="e">
        <f>#REF!</f>
        <v>#REF!</v>
      </c>
      <c r="Q32" s="112" t="e">
        <f t="shared" si="4"/>
        <v>#REF!</v>
      </c>
      <c r="S32" s="115">
        <f t="shared" si="5"/>
        <v>0</v>
      </c>
      <c r="T32" s="182">
        <f t="shared" si="6"/>
        <v>0</v>
      </c>
      <c r="V32" s="110" t="e">
        <f t="shared" si="7"/>
        <v>#REF!</v>
      </c>
      <c r="W32" s="111" t="e">
        <f t="shared" si="8"/>
        <v>#REF!</v>
      </c>
      <c r="X32" s="112" t="e">
        <f t="shared" si="9"/>
        <v>#REF!</v>
      </c>
      <c r="AE32" s="230" t="str">
        <f t="shared" si="0"/>
        <v/>
      </c>
      <c r="AF32" s="243"/>
      <c r="AG32" s="244"/>
      <c r="AH32" s="248"/>
      <c r="AI32" s="246">
        <f t="shared" si="1"/>
        <v>0</v>
      </c>
      <c r="AJ32" s="247">
        <f t="shared" si="2"/>
        <v>0</v>
      </c>
      <c r="AK32" s="231"/>
      <c r="AL32" s="231"/>
      <c r="AM32" s="231"/>
      <c r="AN32" s="231"/>
      <c r="AO32" s="231"/>
      <c r="AP32" s="231"/>
    </row>
    <row r="33" spans="1:42" x14ac:dyDescent="0.2">
      <c r="A33" s="103"/>
      <c r="B33" s="105"/>
      <c r="C33" s="104"/>
      <c r="D33" s="176"/>
      <c r="E33" s="105"/>
      <c r="F33" s="106"/>
      <c r="G33" s="106"/>
      <c r="H33" s="105"/>
      <c r="I33" s="108"/>
      <c r="J33" s="177"/>
      <c r="K33" s="178"/>
      <c r="L33" s="179"/>
      <c r="N33" s="1">
        <v>29</v>
      </c>
      <c r="O33" s="155" t="e">
        <f t="shared" si="3"/>
        <v>#REF!</v>
      </c>
      <c r="P33" s="111" t="e">
        <f>#REF!</f>
        <v>#REF!</v>
      </c>
      <c r="Q33" s="112" t="e">
        <f t="shared" si="4"/>
        <v>#REF!</v>
      </c>
      <c r="S33" s="115">
        <f t="shared" si="5"/>
        <v>0</v>
      </c>
      <c r="T33" s="182">
        <f t="shared" si="6"/>
        <v>0</v>
      </c>
      <c r="V33" s="110" t="e">
        <f t="shared" si="7"/>
        <v>#REF!</v>
      </c>
      <c r="W33" s="111" t="e">
        <f t="shared" si="8"/>
        <v>#REF!</v>
      </c>
      <c r="X33" s="112" t="e">
        <f t="shared" si="9"/>
        <v>#REF!</v>
      </c>
      <c r="AE33" s="230" t="str">
        <f t="shared" si="0"/>
        <v/>
      </c>
      <c r="AF33" s="243"/>
      <c r="AG33" s="244"/>
      <c r="AH33" s="248"/>
      <c r="AI33" s="246">
        <f t="shared" si="1"/>
        <v>0</v>
      </c>
      <c r="AJ33" s="247">
        <f t="shared" si="2"/>
        <v>0</v>
      </c>
      <c r="AK33" s="231"/>
      <c r="AL33" s="231"/>
      <c r="AM33" s="231"/>
      <c r="AN33" s="231"/>
      <c r="AO33" s="231"/>
      <c r="AP33" s="231"/>
    </row>
    <row r="34" spans="1:42" x14ac:dyDescent="0.2">
      <c r="A34" s="103"/>
      <c r="B34" s="105"/>
      <c r="C34" s="104"/>
      <c r="D34" s="176"/>
      <c r="E34" s="105"/>
      <c r="F34" s="106"/>
      <c r="G34" s="106"/>
      <c r="H34" s="105"/>
      <c r="I34" s="108"/>
      <c r="J34" s="177"/>
      <c r="K34" s="178"/>
      <c r="L34" s="179"/>
      <c r="N34" s="1">
        <v>30</v>
      </c>
      <c r="O34" s="155" t="e">
        <f t="shared" si="3"/>
        <v>#REF!</v>
      </c>
      <c r="P34" s="111" t="e">
        <f>#REF!</f>
        <v>#REF!</v>
      </c>
      <c r="Q34" s="112" t="e">
        <f t="shared" si="4"/>
        <v>#REF!</v>
      </c>
      <c r="S34" s="115">
        <f t="shared" si="5"/>
        <v>0</v>
      </c>
      <c r="T34" s="182">
        <f t="shared" si="6"/>
        <v>0</v>
      </c>
      <c r="V34" s="110" t="e">
        <f t="shared" si="7"/>
        <v>#REF!</v>
      </c>
      <c r="W34" s="111" t="e">
        <f t="shared" si="8"/>
        <v>#REF!</v>
      </c>
      <c r="X34" s="112" t="e">
        <f t="shared" si="9"/>
        <v>#REF!</v>
      </c>
      <c r="AE34" s="230" t="str">
        <f t="shared" si="0"/>
        <v/>
      </c>
      <c r="AF34" s="243"/>
      <c r="AG34" s="244"/>
      <c r="AH34" s="248"/>
      <c r="AI34" s="246">
        <f t="shared" si="1"/>
        <v>0</v>
      </c>
      <c r="AJ34" s="247">
        <f t="shared" si="2"/>
        <v>0</v>
      </c>
      <c r="AK34" s="231"/>
      <c r="AL34" s="231"/>
      <c r="AM34" s="231"/>
      <c r="AN34" s="231"/>
      <c r="AO34" s="231"/>
      <c r="AP34" s="231"/>
    </row>
    <row r="35" spans="1:42" ht="13.5" thickBot="1" x14ac:dyDescent="0.25">
      <c r="A35" s="7"/>
      <c r="B35" s="6"/>
      <c r="C35" s="121"/>
      <c r="D35" s="183"/>
      <c r="E35" s="6"/>
      <c r="F35" s="122"/>
      <c r="G35" s="122"/>
      <c r="H35" s="6"/>
      <c r="I35" s="124"/>
      <c r="J35" s="184"/>
      <c r="K35" s="66"/>
      <c r="L35" s="8"/>
      <c r="N35" s="1">
        <v>31</v>
      </c>
      <c r="O35" s="156" t="e">
        <f t="shared" si="3"/>
        <v>#REF!</v>
      </c>
      <c r="P35" s="117" t="e">
        <f>#REF!</f>
        <v>#REF!</v>
      </c>
      <c r="Q35" s="118" t="e">
        <f t="shared" si="4"/>
        <v>#REF!</v>
      </c>
      <c r="S35" s="119">
        <f t="shared" si="5"/>
        <v>0</v>
      </c>
      <c r="T35" s="185">
        <f t="shared" si="6"/>
        <v>0</v>
      </c>
      <c r="V35" s="186" t="e">
        <f t="shared" si="7"/>
        <v>#REF!</v>
      </c>
      <c r="W35" s="117" t="e">
        <f t="shared" si="8"/>
        <v>#REF!</v>
      </c>
      <c r="X35" s="118" t="e">
        <f t="shared" si="9"/>
        <v>#REF!</v>
      </c>
      <c r="AE35" s="230" t="str">
        <f t="shared" si="0"/>
        <v/>
      </c>
      <c r="AF35" s="249"/>
      <c r="AG35" s="250"/>
      <c r="AH35" s="251"/>
      <c r="AI35" s="252">
        <f t="shared" si="1"/>
        <v>0</v>
      </c>
      <c r="AJ35" s="253">
        <f t="shared" si="2"/>
        <v>0</v>
      </c>
      <c r="AK35" s="231"/>
      <c r="AL35" s="231"/>
      <c r="AM35" s="231"/>
      <c r="AN35" s="231"/>
      <c r="AO35" s="231"/>
      <c r="AP35" s="231"/>
    </row>
    <row r="36" spans="1:42" ht="13.5" thickBot="1" x14ac:dyDescent="0.25">
      <c r="C36" s="187"/>
      <c r="J36" s="188"/>
      <c r="AE36" s="230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</row>
    <row r="37" spans="1:42" ht="13.5" thickBot="1" x14ac:dyDescent="0.25">
      <c r="A37" s="134" t="s">
        <v>45</v>
      </c>
      <c r="B37" s="135">
        <f>COUNT(B4:B35)</f>
        <v>1</v>
      </c>
      <c r="E37" s="134" t="s">
        <v>46</v>
      </c>
      <c r="F37" s="136">
        <f>MAX(F4:F35)</f>
        <v>5249.2348629999997</v>
      </c>
      <c r="G37" s="136">
        <f>MAX(G4:G35)</f>
        <v>19.575607000000002</v>
      </c>
      <c r="I37" s="134" t="s">
        <v>71</v>
      </c>
      <c r="J37" s="189">
        <f>SUM(J5:J35)</f>
        <v>0</v>
      </c>
      <c r="N37" s="134" t="s">
        <v>47</v>
      </c>
      <c r="O37" s="137" t="e">
        <f>AVERAGE(O5:O35)</f>
        <v>#REF!</v>
      </c>
      <c r="P37" s="137" t="e">
        <f>AVERAGE(P5:P35)</f>
        <v>#REF!</v>
      </c>
      <c r="Q37" s="138" t="e">
        <f>AVERAGE(Q5:Q35)</f>
        <v>#REF!</v>
      </c>
      <c r="S37" s="139">
        <f>SUM(S5:S35)</f>
        <v>0</v>
      </c>
      <c r="T37" s="140">
        <f>SUM(T5:T35)</f>
        <v>0</v>
      </c>
      <c r="V37" s="141" t="e">
        <f>SUM(V5:V35)</f>
        <v>#REF!</v>
      </c>
      <c r="W37" s="142" t="e">
        <f>SUM(W5:W35)</f>
        <v>#REF!</v>
      </c>
      <c r="X37" s="143" t="e">
        <f>SUM(X5:X35)</f>
        <v>#REF!</v>
      </c>
      <c r="AE37" s="230"/>
      <c r="AF37" s="254" t="s">
        <v>84</v>
      </c>
      <c r="AG37" s="255">
        <f>COUNT(AG4:AG35)</f>
        <v>0</v>
      </c>
      <c r="AH37" s="231"/>
      <c r="AI37" s="231"/>
      <c r="AJ37" s="256">
        <f>SUM(AJ4:AJ34)</f>
        <v>91.22</v>
      </c>
      <c r="AK37" s="257" t="s">
        <v>52</v>
      </c>
      <c r="AL37" s="257"/>
      <c r="AM37" s="257"/>
      <c r="AN37" s="257"/>
      <c r="AO37" s="257"/>
      <c r="AP37" s="231"/>
    </row>
    <row r="38" spans="1:42" ht="13.5" thickBot="1" x14ac:dyDescent="0.25">
      <c r="E38" s="134" t="s">
        <v>47</v>
      </c>
      <c r="F38" s="144">
        <f>AVERAGE(F4:F35)</f>
        <v>5249.2348629999997</v>
      </c>
      <c r="G38" s="144">
        <f>AVERAGE(G4:G35)</f>
        <v>19.575607000000002</v>
      </c>
      <c r="I38" s="134" t="s">
        <v>70</v>
      </c>
      <c r="J38" s="185">
        <f>J37*35.31467</f>
        <v>0</v>
      </c>
      <c r="O38" s="146" t="s">
        <v>49</v>
      </c>
      <c r="P38" s="146" t="s">
        <v>50</v>
      </c>
      <c r="Q38" s="146" t="s">
        <v>51</v>
      </c>
      <c r="S38" s="147" t="s">
        <v>52</v>
      </c>
      <c r="T38" s="147" t="s">
        <v>52</v>
      </c>
      <c r="V38" s="147" t="s">
        <v>52</v>
      </c>
      <c r="W38" s="147" t="s">
        <v>52</v>
      </c>
      <c r="X38" s="147" t="s">
        <v>52</v>
      </c>
      <c r="AE38" s="230"/>
      <c r="AF38" s="254" t="s">
        <v>85</v>
      </c>
      <c r="AG38" s="227">
        <f>COUNT(B4:B35)-COUNT(AG4:AG35)</f>
        <v>1</v>
      </c>
      <c r="AH38" s="231"/>
      <c r="AI38" s="231"/>
      <c r="AJ38" s="258" t="e">
        <f>AJ37/SUM(AI5:AI35)</f>
        <v>#DIV/0!</v>
      </c>
      <c r="AK38" s="257" t="s">
        <v>92</v>
      </c>
      <c r="AL38" s="231"/>
      <c r="AM38" s="231"/>
      <c r="AN38" s="231"/>
      <c r="AO38" s="231"/>
      <c r="AP38" s="231"/>
    </row>
    <row r="39" spans="1:42" ht="13.5" thickBot="1" x14ac:dyDescent="0.25">
      <c r="E39" s="134" t="s">
        <v>53</v>
      </c>
      <c r="F39" s="145">
        <f>MIN(F4:F35)</f>
        <v>5249.2348629999997</v>
      </c>
      <c r="G39" s="145">
        <f>MIN(G4:G35)</f>
        <v>19.575607000000002</v>
      </c>
      <c r="S39" s="3" t="s">
        <v>12</v>
      </c>
      <c r="T39" s="3" t="s">
        <v>54</v>
      </c>
      <c r="V39" s="3" t="s">
        <v>55</v>
      </c>
      <c r="W39" s="3" t="s">
        <v>56</v>
      </c>
      <c r="X39" s="3" t="s">
        <v>57</v>
      </c>
      <c r="AE39" s="230"/>
      <c r="AF39" s="231"/>
      <c r="AG39" s="231"/>
      <c r="AH39" s="231"/>
      <c r="AI39" s="231"/>
      <c r="AJ39" s="231"/>
      <c r="AK39" s="231"/>
      <c r="AL39" s="231"/>
      <c r="AM39" s="231"/>
      <c r="AN39" s="231"/>
      <c r="AO39" s="231"/>
      <c r="AP39" s="231"/>
    </row>
    <row r="40" spans="1:42" ht="13.5" thickBot="1" x14ac:dyDescent="0.25">
      <c r="F40" s="3" t="s">
        <v>72</v>
      </c>
      <c r="G40" s="3" t="s">
        <v>59</v>
      </c>
      <c r="AE40" s="230"/>
      <c r="AF40" s="231"/>
      <c r="AG40" s="231"/>
      <c r="AH40" s="231"/>
      <c r="AI40" s="231"/>
      <c r="AJ40" s="231"/>
      <c r="AK40" s="231"/>
      <c r="AL40" s="231"/>
      <c r="AM40" s="231"/>
      <c r="AN40" s="231"/>
      <c r="AO40" s="231"/>
      <c r="AP40" s="231"/>
    </row>
    <row r="41" spans="1:42" ht="13.5" thickBot="1" x14ac:dyDescent="0.25">
      <c r="O41" s="29"/>
      <c r="AE41" s="230"/>
      <c r="AF41" s="254" t="s">
        <v>87</v>
      </c>
      <c r="AG41" s="255">
        <v>1</v>
      </c>
      <c r="AH41" s="231" t="s">
        <v>12</v>
      </c>
      <c r="AI41" s="231"/>
      <c r="AJ41" s="231"/>
      <c r="AK41" s="231"/>
      <c r="AL41" s="231"/>
      <c r="AM41" s="231"/>
      <c r="AN41" s="231"/>
      <c r="AO41" s="231"/>
      <c r="AP41" s="231"/>
    </row>
    <row r="42" spans="1:42" ht="13.5" thickBot="1" x14ac:dyDescent="0.25">
      <c r="AE42" s="230"/>
      <c r="AF42" s="254" t="s">
        <v>88</v>
      </c>
      <c r="AG42" s="259">
        <v>0.01</v>
      </c>
      <c r="AH42" s="231"/>
      <c r="AI42" s="231"/>
      <c r="AJ42" s="231"/>
      <c r="AK42" s="231"/>
      <c r="AL42" s="231"/>
      <c r="AM42" s="231"/>
      <c r="AN42" s="231"/>
      <c r="AO42" s="231"/>
      <c r="AP42" s="231"/>
    </row>
    <row r="43" spans="1:42" x14ac:dyDescent="0.2">
      <c r="E43" s="149" t="s">
        <v>60</v>
      </c>
      <c r="F43" s="150">
        <v>0.1</v>
      </c>
      <c r="G43" s="149"/>
      <c r="H43" s="149"/>
      <c r="I43" s="149"/>
      <c r="AE43" s="230"/>
      <c r="AF43" s="231"/>
      <c r="AG43" s="231"/>
      <c r="AH43" s="231"/>
      <c r="AI43" s="231"/>
      <c r="AJ43" s="231"/>
      <c r="AK43" s="231"/>
      <c r="AL43" s="231"/>
      <c r="AM43" s="231"/>
      <c r="AN43" s="231"/>
      <c r="AO43" s="231"/>
      <c r="AP43" s="231"/>
    </row>
    <row r="44" spans="1:42" x14ac:dyDescent="0.2">
      <c r="E44" s="151" t="s">
        <v>61</v>
      </c>
      <c r="F44" s="152">
        <f>F38*(1+$F$43)</f>
        <v>5774.1583492999998</v>
      </c>
      <c r="G44" s="152">
        <f>G38*(1+$F$43)</f>
        <v>21.533167700000003</v>
      </c>
      <c r="H44" s="149"/>
      <c r="I44" s="149"/>
      <c r="AE44" s="230"/>
      <c r="AF44" s="231"/>
      <c r="AG44" s="231"/>
      <c r="AH44" s="231"/>
      <c r="AI44" s="231"/>
      <c r="AJ44" s="231"/>
      <c r="AK44" s="231"/>
      <c r="AL44" s="231"/>
      <c r="AM44" s="231"/>
      <c r="AN44" s="231"/>
      <c r="AO44" s="231"/>
      <c r="AP44" s="231"/>
    </row>
    <row r="45" spans="1:42" x14ac:dyDescent="0.2">
      <c r="E45" s="151" t="s">
        <v>62</v>
      </c>
      <c r="F45" s="152">
        <f>F38*(1-$F$43)</f>
        <v>4724.3113766999995</v>
      </c>
      <c r="G45" s="152">
        <f>G38*(1-$F$43)</f>
        <v>17.618046300000003</v>
      </c>
      <c r="H45" s="149"/>
      <c r="I45" s="149"/>
    </row>
    <row r="46" spans="1:42" x14ac:dyDescent="0.2">
      <c r="A46" s="134" t="s">
        <v>63</v>
      </c>
      <c r="B46" s="263" t="s">
        <v>109</v>
      </c>
      <c r="E46" s="149"/>
      <c r="F46" s="152"/>
      <c r="G46" s="149"/>
      <c r="H46" s="149"/>
      <c r="I46" s="149"/>
    </row>
    <row r="47" spans="1:42" x14ac:dyDescent="0.2">
      <c r="A47" s="134" t="s">
        <v>65</v>
      </c>
      <c r="B47" s="154">
        <v>41199</v>
      </c>
      <c r="E47" s="149"/>
      <c r="F47" s="149"/>
      <c r="G47" s="149"/>
      <c r="H47" s="149"/>
      <c r="I47" s="149"/>
    </row>
    <row r="48" spans="1:42" x14ac:dyDescent="0.2">
      <c r="E48" s="149"/>
      <c r="F48" s="149"/>
      <c r="G48" s="149"/>
      <c r="H48" s="149"/>
      <c r="I48" s="149"/>
    </row>
    <row r="49" spans="5:9" x14ac:dyDescent="0.2">
      <c r="E49" s="149"/>
      <c r="F49" s="149"/>
      <c r="G49" s="149"/>
      <c r="H49" s="149"/>
      <c r="I49" s="149"/>
    </row>
    <row r="50" spans="5:9" x14ac:dyDescent="0.2">
      <c r="E50" s="149"/>
      <c r="F50" s="149"/>
      <c r="G50" s="149"/>
      <c r="H50" s="149"/>
      <c r="I50" s="149"/>
    </row>
    <row r="51" spans="5:9" x14ac:dyDescent="0.2">
      <c r="E51" s="149"/>
      <c r="F51" s="149"/>
      <c r="G51" s="149"/>
      <c r="H51" s="149"/>
      <c r="I51" s="149"/>
    </row>
  </sheetData>
  <phoneticPr fontId="0" type="noConversion"/>
  <conditionalFormatting sqref="J4:J35">
    <cfRule type="cellIs" dxfId="919" priority="8" stopIfTrue="1" operator="lessThan">
      <formula>0</formula>
    </cfRule>
  </conditionalFormatting>
  <conditionalFormatting sqref="F4:F35">
    <cfRule type="cellIs" dxfId="918" priority="5" stopIfTrue="1" operator="lessThan">
      <formula>$F$45</formula>
    </cfRule>
    <cfRule type="cellIs" dxfId="917" priority="6" stopIfTrue="1" operator="greaterThan">
      <formula>$F$44</formula>
    </cfRule>
    <cfRule type="cellIs" dxfId="916" priority="7" stopIfTrue="1" operator="greaterThan">
      <formula>$F$44</formula>
    </cfRule>
  </conditionalFormatting>
  <conditionalFormatting sqref="G4:G35">
    <cfRule type="cellIs" dxfId="915" priority="3" stopIfTrue="1" operator="lessThan">
      <formula>$G$45</formula>
    </cfRule>
    <cfRule type="cellIs" dxfId="914" priority="4" stopIfTrue="1" operator="greaterThan">
      <formula>$G$44</formula>
    </cfRule>
  </conditionalFormatting>
  <conditionalFormatting sqref="AH4:AH35">
    <cfRule type="cellIs" dxfId="913" priority="2" stopIfTrue="1" operator="notBetween">
      <formula>AI4+$AG$41</formula>
      <formula>AI4-$AG$41</formula>
    </cfRule>
  </conditionalFormatting>
  <conditionalFormatting sqref="AG4:AG35">
    <cfRule type="cellIs" dxfId="912" priority="1" stopIfTrue="1" operator="notEqual">
      <formula>B4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31" sqref="F31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99</v>
      </c>
      <c r="B3" s="88">
        <v>0.375</v>
      </c>
      <c r="C3" s="89">
        <v>2013</v>
      </c>
      <c r="D3" s="89">
        <v>8</v>
      </c>
      <c r="E3" s="89">
        <v>1</v>
      </c>
      <c r="F3" s="90">
        <v>194646</v>
      </c>
      <c r="G3" s="89">
        <v>0</v>
      </c>
      <c r="H3" s="90">
        <v>458399</v>
      </c>
      <c r="I3" s="89">
        <v>0</v>
      </c>
      <c r="J3" s="89">
        <v>0</v>
      </c>
      <c r="K3" s="89">
        <v>0</v>
      </c>
      <c r="L3" s="91">
        <v>328.36369999999999</v>
      </c>
      <c r="M3" s="90">
        <v>17.399999999999999</v>
      </c>
      <c r="N3" s="92">
        <v>0</v>
      </c>
      <c r="O3" s="93">
        <v>8351</v>
      </c>
      <c r="P3" s="94">
        <f>F4-F3</f>
        <v>8351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8351</v>
      </c>
      <c r="W3" s="99">
        <f>V3*35.31467</f>
        <v>294912.80917000002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194646</v>
      </c>
      <c r="AF3" s="87">
        <v>99</v>
      </c>
      <c r="AG3" s="92">
        <v>1</v>
      </c>
      <c r="AH3" s="200">
        <v>194646</v>
      </c>
      <c r="AI3" s="201">
        <f>IFERROR(AE3*1,0)</f>
        <v>194646</v>
      </c>
      <c r="AJ3" s="202">
        <f>(AI3-AH3)</f>
        <v>0</v>
      </c>
      <c r="AL3" s="203">
        <f>AH4-AH3</f>
        <v>-194646</v>
      </c>
      <c r="AM3" s="204">
        <f>AI4-AI3</f>
        <v>8351</v>
      </c>
      <c r="AN3" s="205">
        <f>(AM3-AL3)</f>
        <v>202997</v>
      </c>
      <c r="AO3" s="206">
        <f>IFERROR(AN3/AM3,"")</f>
        <v>24.308106813555263</v>
      </c>
    </row>
    <row r="4" spans="1:41" x14ac:dyDescent="0.2">
      <c r="A4" s="103">
        <v>99</v>
      </c>
      <c r="B4" s="104">
        <v>0.375</v>
      </c>
      <c r="C4" s="105">
        <v>2013</v>
      </c>
      <c r="D4" s="105">
        <v>8</v>
      </c>
      <c r="E4" s="105">
        <v>2</v>
      </c>
      <c r="F4" s="106">
        <v>202997</v>
      </c>
      <c r="G4" s="105">
        <v>0</v>
      </c>
      <c r="H4" s="106">
        <v>827366</v>
      </c>
      <c r="I4" s="105">
        <v>0</v>
      </c>
      <c r="J4" s="105">
        <v>0</v>
      </c>
      <c r="K4" s="105">
        <v>0</v>
      </c>
      <c r="L4" s="107">
        <v>306.79599999999999</v>
      </c>
      <c r="M4" s="106">
        <v>20.6</v>
      </c>
      <c r="N4" s="108">
        <v>0</v>
      </c>
      <c r="O4" s="109">
        <v>8587</v>
      </c>
      <c r="P4" s="94">
        <f t="shared" ref="P4:P33" si="0">F5-F4</f>
        <v>8587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8587</v>
      </c>
      <c r="W4" s="113">
        <f>V4*35.31467</f>
        <v>303247.07128999999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202997</v>
      </c>
      <c r="AF4" s="103"/>
      <c r="AG4" s="207"/>
      <c r="AH4" s="208"/>
      <c r="AI4" s="209">
        <f t="shared" ref="AI4:AI34" si="4">IFERROR(AE4*1,0)</f>
        <v>202997</v>
      </c>
      <c r="AJ4" s="210">
        <f t="shared" ref="AJ4:AJ34" si="5">(AI4-AH4)</f>
        <v>202997</v>
      </c>
      <c r="AL4" s="203">
        <f t="shared" ref="AL4:AM33" si="6">AH5-AH4</f>
        <v>0</v>
      </c>
      <c r="AM4" s="211">
        <f t="shared" si="6"/>
        <v>8587</v>
      </c>
      <c r="AN4" s="212">
        <f t="shared" ref="AN4:AN33" si="7">(AM4-AL4)</f>
        <v>8587</v>
      </c>
      <c r="AO4" s="213">
        <f t="shared" ref="AO4:AO33" si="8">IFERROR(AN4/AM4,"")</f>
        <v>1</v>
      </c>
    </row>
    <row r="5" spans="1:41" x14ac:dyDescent="0.2">
      <c r="A5" s="103">
        <v>99</v>
      </c>
      <c r="B5" s="104">
        <v>0.375</v>
      </c>
      <c r="C5" s="105">
        <v>2013</v>
      </c>
      <c r="D5" s="105">
        <v>8</v>
      </c>
      <c r="E5" s="105">
        <v>3</v>
      </c>
      <c r="F5" s="106">
        <v>211584</v>
      </c>
      <c r="G5" s="105">
        <v>0</v>
      </c>
      <c r="H5" s="106">
        <v>827760</v>
      </c>
      <c r="I5" s="105">
        <v>0</v>
      </c>
      <c r="J5" s="105">
        <v>0</v>
      </c>
      <c r="K5" s="105">
        <v>0</v>
      </c>
      <c r="L5" s="107">
        <v>307.46699999999998</v>
      </c>
      <c r="M5" s="106">
        <v>20.8</v>
      </c>
      <c r="N5" s="108">
        <v>0</v>
      </c>
      <c r="O5" s="109">
        <v>7091</v>
      </c>
      <c r="P5" s="94">
        <f t="shared" si="0"/>
        <v>7091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7091</v>
      </c>
      <c r="W5" s="113">
        <f t="shared" ref="W5:W33" si="10">V5*35.31467</f>
        <v>250416.32496999999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211584</v>
      </c>
      <c r="AF5" s="103"/>
      <c r="AG5" s="207"/>
      <c r="AH5" s="208"/>
      <c r="AI5" s="209">
        <f t="shared" si="4"/>
        <v>211584</v>
      </c>
      <c r="AJ5" s="210">
        <f t="shared" si="5"/>
        <v>211584</v>
      </c>
      <c r="AL5" s="203">
        <f t="shared" si="6"/>
        <v>0</v>
      </c>
      <c r="AM5" s="211">
        <f t="shared" si="6"/>
        <v>7091</v>
      </c>
      <c r="AN5" s="212">
        <f t="shared" si="7"/>
        <v>7091</v>
      </c>
      <c r="AO5" s="213">
        <f t="shared" si="8"/>
        <v>1</v>
      </c>
    </row>
    <row r="6" spans="1:41" x14ac:dyDescent="0.2">
      <c r="A6" s="103">
        <v>99</v>
      </c>
      <c r="B6" s="104">
        <v>0.375</v>
      </c>
      <c r="C6" s="105">
        <v>2013</v>
      </c>
      <c r="D6" s="105">
        <v>8</v>
      </c>
      <c r="E6" s="105">
        <v>4</v>
      </c>
      <c r="F6" s="106">
        <v>218675</v>
      </c>
      <c r="G6" s="105">
        <v>0</v>
      </c>
      <c r="H6" s="106">
        <v>828078</v>
      </c>
      <c r="I6" s="105">
        <v>0</v>
      </c>
      <c r="J6" s="105">
        <v>0</v>
      </c>
      <c r="K6" s="105">
        <v>0</v>
      </c>
      <c r="L6" s="107">
        <v>314.27300000000002</v>
      </c>
      <c r="M6" s="106">
        <v>20.3</v>
      </c>
      <c r="N6" s="108">
        <v>0</v>
      </c>
      <c r="O6" s="109">
        <v>4616</v>
      </c>
      <c r="P6" s="94">
        <f t="shared" si="0"/>
        <v>4616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4616</v>
      </c>
      <c r="W6" s="113">
        <f t="shared" si="10"/>
        <v>163012.51671999999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218675</v>
      </c>
      <c r="AF6" s="103"/>
      <c r="AG6" s="207"/>
      <c r="AH6" s="208"/>
      <c r="AI6" s="209">
        <f t="shared" si="4"/>
        <v>218675</v>
      </c>
      <c r="AJ6" s="210">
        <f t="shared" si="5"/>
        <v>218675</v>
      </c>
      <c r="AL6" s="203">
        <f t="shared" si="6"/>
        <v>0</v>
      </c>
      <c r="AM6" s="211">
        <f t="shared" si="6"/>
        <v>4616</v>
      </c>
      <c r="AN6" s="212">
        <f t="shared" si="7"/>
        <v>4616</v>
      </c>
      <c r="AO6" s="213">
        <f t="shared" si="8"/>
        <v>1</v>
      </c>
    </row>
    <row r="7" spans="1:41" x14ac:dyDescent="0.2">
      <c r="A7" s="103">
        <v>99</v>
      </c>
      <c r="B7" s="104">
        <v>0.375</v>
      </c>
      <c r="C7" s="105">
        <v>2013</v>
      </c>
      <c r="D7" s="105">
        <v>8</v>
      </c>
      <c r="E7" s="105">
        <v>5</v>
      </c>
      <c r="F7" s="106">
        <v>223291</v>
      </c>
      <c r="G7" s="105">
        <v>0</v>
      </c>
      <c r="H7" s="106">
        <v>828284</v>
      </c>
      <c r="I7" s="105">
        <v>0</v>
      </c>
      <c r="J7" s="105">
        <v>0</v>
      </c>
      <c r="K7" s="105">
        <v>0</v>
      </c>
      <c r="L7" s="107">
        <v>315.08199999999999</v>
      </c>
      <c r="M7" s="106">
        <v>20.399999999999999</v>
      </c>
      <c r="N7" s="108">
        <v>0</v>
      </c>
      <c r="O7" s="109">
        <v>9192</v>
      </c>
      <c r="P7" s="94">
        <f t="shared" si="0"/>
        <v>9192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9192</v>
      </c>
      <c r="W7" s="113">
        <f t="shared" si="10"/>
        <v>324612.44663999998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223291</v>
      </c>
      <c r="AF7" s="103"/>
      <c r="AG7" s="207"/>
      <c r="AH7" s="208"/>
      <c r="AI7" s="209">
        <f t="shared" si="4"/>
        <v>223291</v>
      </c>
      <c r="AJ7" s="210">
        <f t="shared" si="5"/>
        <v>223291</v>
      </c>
      <c r="AL7" s="203">
        <f t="shared" si="6"/>
        <v>0</v>
      </c>
      <c r="AM7" s="211">
        <f t="shared" si="6"/>
        <v>9192</v>
      </c>
      <c r="AN7" s="212">
        <f t="shared" si="7"/>
        <v>9192</v>
      </c>
      <c r="AO7" s="213">
        <f t="shared" si="8"/>
        <v>1</v>
      </c>
    </row>
    <row r="8" spans="1:41" x14ac:dyDescent="0.2">
      <c r="A8" s="103">
        <v>99</v>
      </c>
      <c r="B8" s="104">
        <v>0.375</v>
      </c>
      <c r="C8" s="105">
        <v>2013</v>
      </c>
      <c r="D8" s="105">
        <v>8</v>
      </c>
      <c r="E8" s="105">
        <v>6</v>
      </c>
      <c r="F8" s="106">
        <v>232483</v>
      </c>
      <c r="G8" s="105">
        <v>0</v>
      </c>
      <c r="H8" s="106">
        <v>828707</v>
      </c>
      <c r="I8" s="105">
        <v>0</v>
      </c>
      <c r="J8" s="105">
        <v>0</v>
      </c>
      <c r="K8" s="105">
        <v>0</v>
      </c>
      <c r="L8" s="107">
        <v>306.44400000000002</v>
      </c>
      <c r="M8" s="106">
        <v>20.7</v>
      </c>
      <c r="N8" s="108">
        <v>0</v>
      </c>
      <c r="O8" s="109">
        <v>8624</v>
      </c>
      <c r="P8" s="94">
        <f t="shared" si="0"/>
        <v>8624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8624</v>
      </c>
      <c r="W8" s="113">
        <f t="shared" si="10"/>
        <v>304553.71408000001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232483</v>
      </c>
      <c r="AF8" s="103"/>
      <c r="AG8" s="207"/>
      <c r="AH8" s="208"/>
      <c r="AI8" s="209">
        <f t="shared" si="4"/>
        <v>232483</v>
      </c>
      <c r="AJ8" s="210">
        <f t="shared" si="5"/>
        <v>232483</v>
      </c>
      <c r="AL8" s="203">
        <f t="shared" si="6"/>
        <v>0</v>
      </c>
      <c r="AM8" s="211">
        <f t="shared" si="6"/>
        <v>8624</v>
      </c>
      <c r="AN8" s="212">
        <f t="shared" si="7"/>
        <v>8624</v>
      </c>
      <c r="AO8" s="213">
        <f t="shared" si="8"/>
        <v>1</v>
      </c>
    </row>
    <row r="9" spans="1:41" x14ac:dyDescent="0.2">
      <c r="A9" s="103">
        <v>99</v>
      </c>
      <c r="B9" s="104">
        <v>0.375</v>
      </c>
      <c r="C9" s="105">
        <v>2013</v>
      </c>
      <c r="D9" s="105">
        <v>8</v>
      </c>
      <c r="E9" s="105">
        <v>7</v>
      </c>
      <c r="F9" s="106">
        <v>241107</v>
      </c>
      <c r="G9" s="105">
        <v>0</v>
      </c>
      <c r="H9" s="106">
        <v>829105</v>
      </c>
      <c r="I9" s="105">
        <v>0</v>
      </c>
      <c r="J9" s="105">
        <v>0</v>
      </c>
      <c r="K9" s="105">
        <v>0</v>
      </c>
      <c r="L9" s="107">
        <v>305.44299999999998</v>
      </c>
      <c r="M9" s="106">
        <v>20.8</v>
      </c>
      <c r="N9" s="108">
        <v>0</v>
      </c>
      <c r="O9" s="109">
        <v>7901</v>
      </c>
      <c r="P9" s="94">
        <f t="shared" si="0"/>
        <v>7901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7901</v>
      </c>
      <c r="W9" s="113">
        <f t="shared" si="10"/>
        <v>279021.20766999997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241107</v>
      </c>
      <c r="AF9" s="103"/>
      <c r="AG9" s="207"/>
      <c r="AH9" s="208"/>
      <c r="AI9" s="209">
        <f t="shared" si="4"/>
        <v>241107</v>
      </c>
      <c r="AJ9" s="210">
        <f t="shared" si="5"/>
        <v>241107</v>
      </c>
      <c r="AL9" s="203">
        <f t="shared" si="6"/>
        <v>0</v>
      </c>
      <c r="AM9" s="211">
        <f t="shared" si="6"/>
        <v>7901</v>
      </c>
      <c r="AN9" s="212">
        <f t="shared" si="7"/>
        <v>7901</v>
      </c>
      <c r="AO9" s="213">
        <f t="shared" si="8"/>
        <v>1</v>
      </c>
    </row>
    <row r="10" spans="1:41" x14ac:dyDescent="0.2">
      <c r="A10" s="103">
        <v>99</v>
      </c>
      <c r="B10" s="104">
        <v>0.375</v>
      </c>
      <c r="C10" s="105">
        <v>2013</v>
      </c>
      <c r="D10" s="105">
        <v>8</v>
      </c>
      <c r="E10" s="105">
        <v>8</v>
      </c>
      <c r="F10" s="106">
        <v>249008</v>
      </c>
      <c r="G10" s="105">
        <v>0</v>
      </c>
      <c r="H10" s="106">
        <v>829459</v>
      </c>
      <c r="I10" s="105">
        <v>0</v>
      </c>
      <c r="J10" s="105">
        <v>0</v>
      </c>
      <c r="K10" s="105">
        <v>0</v>
      </c>
      <c r="L10" s="107">
        <v>315.20999999999998</v>
      </c>
      <c r="M10" s="106">
        <v>20.8</v>
      </c>
      <c r="N10" s="108">
        <v>0</v>
      </c>
      <c r="O10" s="109">
        <v>9064</v>
      </c>
      <c r="P10" s="94">
        <f t="shared" si="0"/>
        <v>9064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9064</v>
      </c>
      <c r="W10" s="113">
        <f t="shared" si="10"/>
        <v>320092.16888000001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249008</v>
      </c>
      <c r="AF10" s="103"/>
      <c r="AG10" s="207"/>
      <c r="AH10" s="208"/>
      <c r="AI10" s="209">
        <f t="shared" si="4"/>
        <v>249008</v>
      </c>
      <c r="AJ10" s="210">
        <f t="shared" si="5"/>
        <v>249008</v>
      </c>
      <c r="AL10" s="203">
        <f t="shared" si="6"/>
        <v>0</v>
      </c>
      <c r="AM10" s="211">
        <f t="shared" si="6"/>
        <v>9064</v>
      </c>
      <c r="AN10" s="212">
        <f t="shared" si="7"/>
        <v>9064</v>
      </c>
      <c r="AO10" s="213">
        <f t="shared" si="8"/>
        <v>1</v>
      </c>
    </row>
    <row r="11" spans="1:41" x14ac:dyDescent="0.2">
      <c r="A11" s="103">
        <v>99</v>
      </c>
      <c r="B11" s="104">
        <v>0.375</v>
      </c>
      <c r="C11" s="105">
        <v>2013</v>
      </c>
      <c r="D11" s="105">
        <v>8</v>
      </c>
      <c r="E11" s="105">
        <v>9</v>
      </c>
      <c r="F11" s="106">
        <v>258072</v>
      </c>
      <c r="G11" s="105">
        <v>0</v>
      </c>
      <c r="H11" s="106">
        <v>829861</v>
      </c>
      <c r="I11" s="105">
        <v>0</v>
      </c>
      <c r="J11" s="105">
        <v>0</v>
      </c>
      <c r="K11" s="105">
        <v>0</v>
      </c>
      <c r="L11" s="107">
        <v>317.101</v>
      </c>
      <c r="M11" s="106">
        <v>20.8</v>
      </c>
      <c r="N11" s="108">
        <v>0</v>
      </c>
      <c r="O11" s="109">
        <v>8365</v>
      </c>
      <c r="P11" s="94">
        <f t="shared" si="0"/>
        <v>8365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8365</v>
      </c>
      <c r="W11" s="116">
        <f t="shared" si="10"/>
        <v>295407.21454999998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258072</v>
      </c>
      <c r="AF11" s="103"/>
      <c r="AG11" s="207"/>
      <c r="AH11" s="208"/>
      <c r="AI11" s="209">
        <f t="shared" si="4"/>
        <v>258072</v>
      </c>
      <c r="AJ11" s="210">
        <f t="shared" si="5"/>
        <v>258072</v>
      </c>
      <c r="AL11" s="203">
        <f t="shared" si="6"/>
        <v>0</v>
      </c>
      <c r="AM11" s="211">
        <f t="shared" si="6"/>
        <v>8365</v>
      </c>
      <c r="AN11" s="212">
        <f t="shared" si="7"/>
        <v>8365</v>
      </c>
      <c r="AO11" s="213">
        <f t="shared" si="8"/>
        <v>1</v>
      </c>
    </row>
    <row r="12" spans="1:41" x14ac:dyDescent="0.2">
      <c r="A12" s="103">
        <v>99</v>
      </c>
      <c r="B12" s="104">
        <v>0.375</v>
      </c>
      <c r="C12" s="105">
        <v>2013</v>
      </c>
      <c r="D12" s="105">
        <v>8</v>
      </c>
      <c r="E12" s="105">
        <v>10</v>
      </c>
      <c r="F12" s="106">
        <v>266437</v>
      </c>
      <c r="G12" s="105">
        <v>0</v>
      </c>
      <c r="H12" s="106">
        <v>830229</v>
      </c>
      <c r="I12" s="105">
        <v>0</v>
      </c>
      <c r="J12" s="105">
        <v>0</v>
      </c>
      <c r="K12" s="105">
        <v>0</v>
      </c>
      <c r="L12" s="107">
        <v>319.78100000000001</v>
      </c>
      <c r="M12" s="106">
        <v>20.9</v>
      </c>
      <c r="N12" s="108">
        <v>0</v>
      </c>
      <c r="O12" s="109">
        <v>6640</v>
      </c>
      <c r="P12" s="94">
        <f t="shared" si="0"/>
        <v>6640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6640</v>
      </c>
      <c r="W12" s="116">
        <f t="shared" si="10"/>
        <v>234489.4088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266437</v>
      </c>
      <c r="AF12" s="103"/>
      <c r="AG12" s="207"/>
      <c r="AH12" s="208"/>
      <c r="AI12" s="209">
        <f t="shared" si="4"/>
        <v>266437</v>
      </c>
      <c r="AJ12" s="210">
        <f t="shared" si="5"/>
        <v>266437</v>
      </c>
      <c r="AL12" s="203">
        <f t="shared" si="6"/>
        <v>0</v>
      </c>
      <c r="AM12" s="211">
        <f t="shared" si="6"/>
        <v>6640</v>
      </c>
      <c r="AN12" s="212">
        <f t="shared" si="7"/>
        <v>6640</v>
      </c>
      <c r="AO12" s="213">
        <f t="shared" si="8"/>
        <v>1</v>
      </c>
    </row>
    <row r="13" spans="1:41" x14ac:dyDescent="0.2">
      <c r="A13" s="103">
        <v>99</v>
      </c>
      <c r="B13" s="104">
        <v>0.375</v>
      </c>
      <c r="C13" s="105">
        <v>2013</v>
      </c>
      <c r="D13" s="105">
        <v>8</v>
      </c>
      <c r="E13" s="105">
        <v>11</v>
      </c>
      <c r="F13" s="106">
        <v>273077</v>
      </c>
      <c r="G13" s="105">
        <v>0</v>
      </c>
      <c r="H13" s="106">
        <v>830514</v>
      </c>
      <c r="I13" s="105">
        <v>0</v>
      </c>
      <c r="J13" s="105">
        <v>0</v>
      </c>
      <c r="K13" s="105">
        <v>0</v>
      </c>
      <c r="L13" s="107">
        <v>327.41300000000001</v>
      </c>
      <c r="M13" s="106">
        <v>20.2</v>
      </c>
      <c r="N13" s="108">
        <v>0</v>
      </c>
      <c r="O13" s="109">
        <v>5267</v>
      </c>
      <c r="P13" s="94">
        <f t="shared" si="0"/>
        <v>5267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5267</v>
      </c>
      <c r="W13" s="116">
        <f t="shared" si="10"/>
        <v>186002.36689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273077</v>
      </c>
      <c r="AF13" s="103"/>
      <c r="AG13" s="207"/>
      <c r="AH13" s="208"/>
      <c r="AI13" s="209">
        <f t="shared" si="4"/>
        <v>273077</v>
      </c>
      <c r="AJ13" s="210">
        <f t="shared" si="5"/>
        <v>273077</v>
      </c>
      <c r="AL13" s="203">
        <f t="shared" si="6"/>
        <v>0</v>
      </c>
      <c r="AM13" s="211">
        <f t="shared" si="6"/>
        <v>5267</v>
      </c>
      <c r="AN13" s="212">
        <f t="shared" si="7"/>
        <v>5267</v>
      </c>
      <c r="AO13" s="213">
        <f t="shared" si="8"/>
        <v>1</v>
      </c>
    </row>
    <row r="14" spans="1:41" x14ac:dyDescent="0.2">
      <c r="A14" s="103">
        <v>99</v>
      </c>
      <c r="B14" s="104">
        <v>0.375</v>
      </c>
      <c r="C14" s="105">
        <v>2013</v>
      </c>
      <c r="D14" s="105">
        <v>8</v>
      </c>
      <c r="E14" s="105">
        <v>12</v>
      </c>
      <c r="F14" s="106">
        <v>278344</v>
      </c>
      <c r="G14" s="105">
        <v>0</v>
      </c>
      <c r="H14" s="106">
        <v>830739</v>
      </c>
      <c r="I14" s="105">
        <v>0</v>
      </c>
      <c r="J14" s="105">
        <v>0</v>
      </c>
      <c r="K14" s="105">
        <v>0</v>
      </c>
      <c r="L14" s="107">
        <v>328.25400000000002</v>
      </c>
      <c r="M14" s="106">
        <v>20</v>
      </c>
      <c r="N14" s="108">
        <v>0</v>
      </c>
      <c r="O14" s="109">
        <v>9734</v>
      </c>
      <c r="P14" s="94">
        <f t="shared" si="0"/>
        <v>9734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9734</v>
      </c>
      <c r="W14" s="116">
        <f t="shared" si="10"/>
        <v>343752.99777999998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278344</v>
      </c>
      <c r="AF14" s="103"/>
      <c r="AG14" s="207"/>
      <c r="AH14" s="208"/>
      <c r="AI14" s="209">
        <f t="shared" si="4"/>
        <v>278344</v>
      </c>
      <c r="AJ14" s="210">
        <f t="shared" si="5"/>
        <v>278344</v>
      </c>
      <c r="AL14" s="203">
        <f t="shared" si="6"/>
        <v>0</v>
      </c>
      <c r="AM14" s="211">
        <f t="shared" si="6"/>
        <v>9734</v>
      </c>
      <c r="AN14" s="212">
        <f t="shared" si="7"/>
        <v>9734</v>
      </c>
      <c r="AO14" s="213">
        <f t="shared" si="8"/>
        <v>1</v>
      </c>
    </row>
    <row r="15" spans="1:41" x14ac:dyDescent="0.2">
      <c r="A15" s="103">
        <v>99</v>
      </c>
      <c r="B15" s="104">
        <v>0.375</v>
      </c>
      <c r="C15" s="105">
        <v>2013</v>
      </c>
      <c r="D15" s="105">
        <v>8</v>
      </c>
      <c r="E15" s="105">
        <v>13</v>
      </c>
      <c r="F15" s="106">
        <v>288078</v>
      </c>
      <c r="G15" s="105">
        <v>0</v>
      </c>
      <c r="H15" s="106">
        <v>831167</v>
      </c>
      <c r="I15" s="105">
        <v>0</v>
      </c>
      <c r="J15" s="105">
        <v>0</v>
      </c>
      <c r="K15" s="105">
        <v>0</v>
      </c>
      <c r="L15" s="107">
        <v>319.346</v>
      </c>
      <c r="M15" s="106">
        <v>20.6</v>
      </c>
      <c r="N15" s="108">
        <v>0</v>
      </c>
      <c r="O15" s="109">
        <v>8831</v>
      </c>
      <c r="P15" s="94">
        <f t="shared" si="0"/>
        <v>8831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8831</v>
      </c>
      <c r="W15" s="116">
        <f t="shared" si="10"/>
        <v>311863.85077000002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288078</v>
      </c>
      <c r="AF15" s="103"/>
      <c r="AG15" s="207"/>
      <c r="AH15" s="208"/>
      <c r="AI15" s="209">
        <f t="shared" si="4"/>
        <v>288078</v>
      </c>
      <c r="AJ15" s="210">
        <f t="shared" si="5"/>
        <v>288078</v>
      </c>
      <c r="AL15" s="203">
        <f t="shared" si="6"/>
        <v>0</v>
      </c>
      <c r="AM15" s="211">
        <f t="shared" si="6"/>
        <v>8831</v>
      </c>
      <c r="AN15" s="212">
        <f t="shared" si="7"/>
        <v>8831</v>
      </c>
      <c r="AO15" s="213">
        <f t="shared" si="8"/>
        <v>1</v>
      </c>
    </row>
    <row r="16" spans="1:41" x14ac:dyDescent="0.2">
      <c r="A16" s="103">
        <v>99</v>
      </c>
      <c r="B16" s="104">
        <v>0.375</v>
      </c>
      <c r="C16" s="105">
        <v>2013</v>
      </c>
      <c r="D16" s="105">
        <v>8</v>
      </c>
      <c r="E16" s="105">
        <v>14</v>
      </c>
      <c r="F16" s="106">
        <v>296909</v>
      </c>
      <c r="G16" s="105">
        <v>0</v>
      </c>
      <c r="H16" s="106">
        <v>831560</v>
      </c>
      <c r="I16" s="105">
        <v>0</v>
      </c>
      <c r="J16" s="105">
        <v>0</v>
      </c>
      <c r="K16" s="105">
        <v>0</v>
      </c>
      <c r="L16" s="107">
        <v>316.50560000000002</v>
      </c>
      <c r="M16" s="106">
        <v>20.6</v>
      </c>
      <c r="N16" s="108">
        <v>0</v>
      </c>
      <c r="O16" s="109">
        <v>9734</v>
      </c>
      <c r="P16" s="94">
        <f t="shared" si="0"/>
        <v>9734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9734</v>
      </c>
      <c r="W16" s="116">
        <f t="shared" si="10"/>
        <v>343752.99777999998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296909</v>
      </c>
      <c r="AF16" s="103"/>
      <c r="AG16" s="207"/>
      <c r="AH16" s="208"/>
      <c r="AI16" s="209">
        <f t="shared" si="4"/>
        <v>296909</v>
      </c>
      <c r="AJ16" s="210">
        <f t="shared" si="5"/>
        <v>296909</v>
      </c>
      <c r="AL16" s="203">
        <f t="shared" si="6"/>
        <v>0</v>
      </c>
      <c r="AM16" s="211">
        <f t="shared" si="6"/>
        <v>9734</v>
      </c>
      <c r="AN16" s="212">
        <f t="shared" si="7"/>
        <v>9734</v>
      </c>
      <c r="AO16" s="213">
        <f t="shared" si="8"/>
        <v>1</v>
      </c>
    </row>
    <row r="17" spans="1:41" x14ac:dyDescent="0.2">
      <c r="A17" s="103">
        <v>99</v>
      </c>
      <c r="B17" s="104">
        <v>0.375</v>
      </c>
      <c r="C17" s="105">
        <v>2013</v>
      </c>
      <c r="D17" s="105">
        <v>8</v>
      </c>
      <c r="E17" s="105">
        <v>15</v>
      </c>
      <c r="F17" s="106">
        <v>306643</v>
      </c>
      <c r="G17" s="105">
        <v>0</v>
      </c>
      <c r="H17" s="106">
        <v>831993</v>
      </c>
      <c r="I17" s="105">
        <v>0</v>
      </c>
      <c r="J17" s="105">
        <v>0</v>
      </c>
      <c r="K17" s="105">
        <v>0</v>
      </c>
      <c r="L17" s="107">
        <v>316.3503</v>
      </c>
      <c r="M17" s="106">
        <v>20.8</v>
      </c>
      <c r="N17" s="108">
        <v>0</v>
      </c>
      <c r="O17" s="109">
        <v>9668</v>
      </c>
      <c r="P17" s="94">
        <f t="shared" si="0"/>
        <v>9668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9668</v>
      </c>
      <c r="W17" s="116">
        <f t="shared" si="10"/>
        <v>341422.22956000001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306643</v>
      </c>
      <c r="AF17" s="103"/>
      <c r="AG17" s="207"/>
      <c r="AH17" s="208"/>
      <c r="AI17" s="209">
        <f t="shared" si="4"/>
        <v>306643</v>
      </c>
      <c r="AJ17" s="210">
        <f t="shared" si="5"/>
        <v>306643</v>
      </c>
      <c r="AL17" s="203">
        <f t="shared" si="6"/>
        <v>0</v>
      </c>
      <c r="AM17" s="211">
        <f t="shared" si="6"/>
        <v>9668</v>
      </c>
      <c r="AN17" s="212">
        <f t="shared" si="7"/>
        <v>9668</v>
      </c>
      <c r="AO17" s="213">
        <f t="shared" si="8"/>
        <v>1</v>
      </c>
    </row>
    <row r="18" spans="1:41" x14ac:dyDescent="0.2">
      <c r="A18" s="103">
        <v>99</v>
      </c>
      <c r="B18" s="104">
        <v>0.375</v>
      </c>
      <c r="C18" s="105">
        <v>2013</v>
      </c>
      <c r="D18" s="105">
        <v>8</v>
      </c>
      <c r="E18" s="105">
        <v>16</v>
      </c>
      <c r="F18" s="106">
        <v>316311</v>
      </c>
      <c r="G18" s="105">
        <v>0</v>
      </c>
      <c r="H18" s="106">
        <v>832423</v>
      </c>
      <c r="I18" s="105">
        <v>0</v>
      </c>
      <c r="J18" s="105">
        <v>0</v>
      </c>
      <c r="K18" s="105">
        <v>0</v>
      </c>
      <c r="L18" s="107">
        <v>316.13209999999998</v>
      </c>
      <c r="M18" s="106">
        <v>20.9</v>
      </c>
      <c r="N18" s="108">
        <v>0</v>
      </c>
      <c r="O18" s="109">
        <v>9783</v>
      </c>
      <c r="P18" s="94">
        <f t="shared" si="0"/>
        <v>9783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9783</v>
      </c>
      <c r="W18" s="116">
        <f t="shared" si="10"/>
        <v>345483.41661000001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316311</v>
      </c>
      <c r="AF18" s="103"/>
      <c r="AG18" s="207"/>
      <c r="AH18" s="208"/>
      <c r="AI18" s="209">
        <f t="shared" si="4"/>
        <v>316311</v>
      </c>
      <c r="AJ18" s="210">
        <f t="shared" si="5"/>
        <v>316311</v>
      </c>
      <c r="AL18" s="203">
        <f t="shared" si="6"/>
        <v>0</v>
      </c>
      <c r="AM18" s="211">
        <f t="shared" si="6"/>
        <v>9783</v>
      </c>
      <c r="AN18" s="212">
        <f t="shared" si="7"/>
        <v>9783</v>
      </c>
      <c r="AO18" s="213">
        <f t="shared" si="8"/>
        <v>1</v>
      </c>
    </row>
    <row r="19" spans="1:41" x14ac:dyDescent="0.2">
      <c r="A19" s="103">
        <v>99</v>
      </c>
      <c r="B19" s="104">
        <v>0.375</v>
      </c>
      <c r="C19" s="105">
        <v>2013</v>
      </c>
      <c r="D19" s="105">
        <v>8</v>
      </c>
      <c r="E19" s="105">
        <v>17</v>
      </c>
      <c r="F19" s="106">
        <v>326094</v>
      </c>
      <c r="G19" s="105">
        <v>0</v>
      </c>
      <c r="H19" s="106">
        <v>832856</v>
      </c>
      <c r="I19" s="105">
        <v>0</v>
      </c>
      <c r="J19" s="105">
        <v>0</v>
      </c>
      <c r="K19" s="105">
        <v>0</v>
      </c>
      <c r="L19" s="107">
        <v>318.55540000000002</v>
      </c>
      <c r="M19" s="106">
        <v>20.8</v>
      </c>
      <c r="N19" s="108">
        <v>0</v>
      </c>
      <c r="O19" s="109">
        <v>7374</v>
      </c>
      <c r="P19" s="94">
        <f t="shared" si="0"/>
        <v>7374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7374</v>
      </c>
      <c r="W19" s="116">
        <f t="shared" si="10"/>
        <v>260410.37658000001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326094</v>
      </c>
      <c r="AF19" s="103"/>
      <c r="AG19" s="207"/>
      <c r="AH19" s="208"/>
      <c r="AI19" s="209">
        <f t="shared" si="4"/>
        <v>326094</v>
      </c>
      <c r="AJ19" s="210">
        <f t="shared" si="5"/>
        <v>326094</v>
      </c>
      <c r="AL19" s="203">
        <f t="shared" si="6"/>
        <v>0</v>
      </c>
      <c r="AM19" s="211">
        <f t="shared" si="6"/>
        <v>7374</v>
      </c>
      <c r="AN19" s="212">
        <f t="shared" si="7"/>
        <v>7374</v>
      </c>
      <c r="AO19" s="213">
        <f t="shared" si="8"/>
        <v>1</v>
      </c>
    </row>
    <row r="20" spans="1:41" x14ac:dyDescent="0.2">
      <c r="A20" s="103">
        <v>99</v>
      </c>
      <c r="B20" s="104">
        <v>0.375</v>
      </c>
      <c r="C20" s="105">
        <v>2013</v>
      </c>
      <c r="D20" s="105">
        <v>8</v>
      </c>
      <c r="E20" s="105">
        <v>18</v>
      </c>
      <c r="F20" s="106">
        <v>333468</v>
      </c>
      <c r="G20" s="105">
        <v>0</v>
      </c>
      <c r="H20" s="106">
        <v>833173</v>
      </c>
      <c r="I20" s="105">
        <v>0</v>
      </c>
      <c r="J20" s="105">
        <v>0</v>
      </c>
      <c r="K20" s="105">
        <v>0</v>
      </c>
      <c r="L20" s="107">
        <v>327.96859999999998</v>
      </c>
      <c r="M20" s="106">
        <v>20.6</v>
      </c>
      <c r="N20" s="108">
        <v>0</v>
      </c>
      <c r="O20" s="109">
        <v>4874</v>
      </c>
      <c r="P20" s="94">
        <f t="shared" si="0"/>
        <v>4874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4874</v>
      </c>
      <c r="W20" s="116">
        <f t="shared" si="10"/>
        <v>172123.70157999999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333468</v>
      </c>
      <c r="AF20" s="103"/>
      <c r="AG20" s="207"/>
      <c r="AH20" s="208"/>
      <c r="AI20" s="209">
        <f t="shared" si="4"/>
        <v>333468</v>
      </c>
      <c r="AJ20" s="210">
        <f t="shared" si="5"/>
        <v>333468</v>
      </c>
      <c r="AL20" s="203">
        <f t="shared" si="6"/>
        <v>338320</v>
      </c>
      <c r="AM20" s="211">
        <f t="shared" si="6"/>
        <v>4874</v>
      </c>
      <c r="AN20" s="212">
        <f t="shared" si="7"/>
        <v>-333446</v>
      </c>
      <c r="AO20" s="213">
        <f t="shared" si="8"/>
        <v>-68.413212966762416</v>
      </c>
    </row>
    <row r="21" spans="1:41" x14ac:dyDescent="0.2">
      <c r="A21" s="103">
        <v>99</v>
      </c>
      <c r="B21" s="104">
        <v>0.375</v>
      </c>
      <c r="C21" s="105">
        <v>2013</v>
      </c>
      <c r="D21" s="105">
        <v>8</v>
      </c>
      <c r="E21" s="105">
        <v>19</v>
      </c>
      <c r="F21" s="106">
        <v>338342</v>
      </c>
      <c r="G21" s="105">
        <v>0</v>
      </c>
      <c r="H21" s="106">
        <v>833382</v>
      </c>
      <c r="I21" s="105">
        <v>0</v>
      </c>
      <c r="J21" s="105">
        <v>0</v>
      </c>
      <c r="K21" s="105">
        <v>0</v>
      </c>
      <c r="L21" s="107">
        <v>328.17020000000002</v>
      </c>
      <c r="M21" s="106">
        <v>20.7</v>
      </c>
      <c r="N21" s="108">
        <v>0</v>
      </c>
      <c r="O21" s="109">
        <v>10293</v>
      </c>
      <c r="P21" s="94">
        <f t="shared" si="0"/>
        <v>10293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10293</v>
      </c>
      <c r="W21" s="116">
        <f t="shared" si="10"/>
        <v>363493.89831000002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338342</v>
      </c>
      <c r="AF21" s="103">
        <v>99</v>
      </c>
      <c r="AG21" s="207">
        <v>19</v>
      </c>
      <c r="AH21" s="208">
        <v>338320</v>
      </c>
      <c r="AI21" s="209">
        <f t="shared" si="4"/>
        <v>338342</v>
      </c>
      <c r="AJ21" s="210">
        <f t="shared" si="5"/>
        <v>22</v>
      </c>
      <c r="AL21" s="203">
        <f t="shared" si="6"/>
        <v>10282</v>
      </c>
      <c r="AM21" s="211">
        <f t="shared" si="6"/>
        <v>10293</v>
      </c>
      <c r="AN21" s="212">
        <f t="shared" si="7"/>
        <v>11</v>
      </c>
      <c r="AO21" s="213">
        <f t="shared" si="8"/>
        <v>1.0686874574953851E-3</v>
      </c>
    </row>
    <row r="22" spans="1:41" x14ac:dyDescent="0.2">
      <c r="A22" s="103">
        <v>99</v>
      </c>
      <c r="B22" s="104">
        <v>0.375</v>
      </c>
      <c r="C22" s="105">
        <v>2013</v>
      </c>
      <c r="D22" s="105">
        <v>8</v>
      </c>
      <c r="E22" s="105">
        <v>20</v>
      </c>
      <c r="F22" s="106">
        <v>348635</v>
      </c>
      <c r="G22" s="105">
        <v>0</v>
      </c>
      <c r="H22" s="106">
        <v>833838</v>
      </c>
      <c r="I22" s="105">
        <v>0</v>
      </c>
      <c r="J22" s="105">
        <v>0</v>
      </c>
      <c r="K22" s="105">
        <v>0</v>
      </c>
      <c r="L22" s="107">
        <v>317.9504</v>
      </c>
      <c r="M22" s="106">
        <v>20.7</v>
      </c>
      <c r="N22" s="108">
        <v>0</v>
      </c>
      <c r="O22" s="109">
        <v>10268</v>
      </c>
      <c r="P22" s="94">
        <f t="shared" si="0"/>
        <v>10268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10268</v>
      </c>
      <c r="W22" s="116">
        <f t="shared" si="10"/>
        <v>362611.03155999997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348635</v>
      </c>
      <c r="AF22" s="103">
        <v>99</v>
      </c>
      <c r="AG22" s="207">
        <v>20</v>
      </c>
      <c r="AH22" s="208">
        <v>348602</v>
      </c>
      <c r="AI22" s="209">
        <f t="shared" si="4"/>
        <v>348635</v>
      </c>
      <c r="AJ22" s="210">
        <f t="shared" si="5"/>
        <v>33</v>
      </c>
      <c r="AL22" s="203">
        <f t="shared" si="6"/>
        <v>10278</v>
      </c>
      <c r="AM22" s="211">
        <f t="shared" si="6"/>
        <v>10268</v>
      </c>
      <c r="AN22" s="212">
        <f t="shared" si="7"/>
        <v>-10</v>
      </c>
      <c r="AO22" s="213">
        <f t="shared" si="8"/>
        <v>-9.7389949357226332E-4</v>
      </c>
    </row>
    <row r="23" spans="1:41" x14ac:dyDescent="0.2">
      <c r="A23" s="103">
        <v>99</v>
      </c>
      <c r="B23" s="104">
        <v>0.375</v>
      </c>
      <c r="C23" s="105">
        <v>2013</v>
      </c>
      <c r="D23" s="105">
        <v>8</v>
      </c>
      <c r="E23" s="105">
        <v>21</v>
      </c>
      <c r="F23" s="106">
        <v>358903</v>
      </c>
      <c r="G23" s="105">
        <v>0</v>
      </c>
      <c r="H23" s="106">
        <v>834294</v>
      </c>
      <c r="I23" s="105">
        <v>0</v>
      </c>
      <c r="J23" s="105">
        <v>0</v>
      </c>
      <c r="K23" s="105">
        <v>0</v>
      </c>
      <c r="L23" s="107">
        <v>316.28300000000002</v>
      </c>
      <c r="M23" s="106">
        <v>20.399999999999999</v>
      </c>
      <c r="N23" s="108">
        <v>0</v>
      </c>
      <c r="O23" s="109">
        <v>9826</v>
      </c>
      <c r="P23" s="94">
        <f t="shared" si="0"/>
        <v>9826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9826</v>
      </c>
      <c r="W23" s="116">
        <f t="shared" si="10"/>
        <v>347001.94741999998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358903</v>
      </c>
      <c r="AF23" s="103">
        <v>99</v>
      </c>
      <c r="AG23" s="207">
        <v>21</v>
      </c>
      <c r="AH23" s="208">
        <v>358880</v>
      </c>
      <c r="AI23" s="209">
        <f t="shared" si="4"/>
        <v>358903</v>
      </c>
      <c r="AJ23" s="210">
        <f t="shared" si="5"/>
        <v>23</v>
      </c>
      <c r="AL23" s="203">
        <f t="shared" si="6"/>
        <v>9818</v>
      </c>
      <c r="AM23" s="211">
        <f t="shared" si="6"/>
        <v>9826</v>
      </c>
      <c r="AN23" s="212">
        <f t="shared" si="7"/>
        <v>8</v>
      </c>
      <c r="AO23" s="213">
        <f t="shared" si="8"/>
        <v>8.1416649704864645E-4</v>
      </c>
    </row>
    <row r="24" spans="1:41" x14ac:dyDescent="0.2">
      <c r="A24" s="103">
        <v>99</v>
      </c>
      <c r="B24" s="104">
        <v>0.375</v>
      </c>
      <c r="C24" s="105">
        <v>2013</v>
      </c>
      <c r="D24" s="105">
        <v>8</v>
      </c>
      <c r="E24" s="105">
        <v>22</v>
      </c>
      <c r="F24" s="106">
        <v>368729</v>
      </c>
      <c r="G24" s="105">
        <v>0</v>
      </c>
      <c r="H24" s="106">
        <v>834729</v>
      </c>
      <c r="I24" s="105">
        <v>0</v>
      </c>
      <c r="J24" s="105">
        <v>0</v>
      </c>
      <c r="K24" s="105">
        <v>0</v>
      </c>
      <c r="L24" s="107">
        <v>317.81819999999999</v>
      </c>
      <c r="M24" s="106">
        <v>20.399999999999999</v>
      </c>
      <c r="N24" s="108">
        <v>0</v>
      </c>
      <c r="O24" s="109">
        <v>10389</v>
      </c>
      <c r="P24" s="94">
        <f t="shared" si="0"/>
        <v>10389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10389</v>
      </c>
      <c r="W24" s="116">
        <f t="shared" si="10"/>
        <v>366884.10662999999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368729</v>
      </c>
      <c r="AF24" s="103">
        <v>99</v>
      </c>
      <c r="AG24" s="207">
        <v>22</v>
      </c>
      <c r="AH24" s="208">
        <v>368698</v>
      </c>
      <c r="AI24" s="209">
        <f t="shared" si="4"/>
        <v>368729</v>
      </c>
      <c r="AJ24" s="210">
        <f t="shared" si="5"/>
        <v>31</v>
      </c>
      <c r="AL24" s="203">
        <f t="shared" si="6"/>
        <v>10389</v>
      </c>
      <c r="AM24" s="211">
        <f t="shared" si="6"/>
        <v>10389</v>
      </c>
      <c r="AN24" s="212">
        <f t="shared" si="7"/>
        <v>0</v>
      </c>
      <c r="AO24" s="213">
        <f t="shared" si="8"/>
        <v>0</v>
      </c>
    </row>
    <row r="25" spans="1:41" x14ac:dyDescent="0.2">
      <c r="A25" s="103">
        <v>99</v>
      </c>
      <c r="B25" s="104">
        <v>0.375</v>
      </c>
      <c r="C25" s="105">
        <v>2013</v>
      </c>
      <c r="D25" s="105">
        <v>8</v>
      </c>
      <c r="E25" s="105">
        <v>23</v>
      </c>
      <c r="F25" s="106">
        <v>379118</v>
      </c>
      <c r="G25" s="105">
        <v>0</v>
      </c>
      <c r="H25" s="106">
        <v>835188</v>
      </c>
      <c r="I25" s="105">
        <v>0</v>
      </c>
      <c r="J25" s="105">
        <v>0</v>
      </c>
      <c r="K25" s="105">
        <v>0</v>
      </c>
      <c r="L25" s="107">
        <v>318.02499999999998</v>
      </c>
      <c r="M25" s="106">
        <v>20.7</v>
      </c>
      <c r="N25" s="108">
        <v>0</v>
      </c>
      <c r="O25" s="109">
        <v>10843</v>
      </c>
      <c r="P25" s="94">
        <f t="shared" si="0"/>
        <v>10843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10843</v>
      </c>
      <c r="W25" s="116">
        <f t="shared" si="10"/>
        <v>382916.96681000001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379118</v>
      </c>
      <c r="AF25" s="103">
        <v>99</v>
      </c>
      <c r="AG25" s="207">
        <v>23</v>
      </c>
      <c r="AH25" s="208">
        <v>379087</v>
      </c>
      <c r="AI25" s="209">
        <f t="shared" si="4"/>
        <v>379118</v>
      </c>
      <c r="AJ25" s="210">
        <f t="shared" si="5"/>
        <v>31</v>
      </c>
      <c r="AL25" s="203">
        <f t="shared" si="6"/>
        <v>10848</v>
      </c>
      <c r="AM25" s="211">
        <f t="shared" si="6"/>
        <v>10843</v>
      </c>
      <c r="AN25" s="212">
        <f t="shared" si="7"/>
        <v>-5</v>
      </c>
      <c r="AO25" s="213">
        <f t="shared" si="8"/>
        <v>-4.6112699437425065E-4</v>
      </c>
    </row>
    <row r="26" spans="1:41" x14ac:dyDescent="0.2">
      <c r="A26" s="103">
        <v>99</v>
      </c>
      <c r="B26" s="104">
        <v>0.375</v>
      </c>
      <c r="C26" s="105">
        <v>2013</v>
      </c>
      <c r="D26" s="105">
        <v>8</v>
      </c>
      <c r="E26" s="105">
        <v>24</v>
      </c>
      <c r="F26" s="106">
        <v>389961</v>
      </c>
      <c r="G26" s="105">
        <v>0</v>
      </c>
      <c r="H26" s="106">
        <v>835666</v>
      </c>
      <c r="I26" s="105">
        <v>0</v>
      </c>
      <c r="J26" s="105">
        <v>0</v>
      </c>
      <c r="K26" s="105">
        <v>0</v>
      </c>
      <c r="L26" s="107">
        <v>319.39940000000001</v>
      </c>
      <c r="M26" s="106">
        <v>20.9</v>
      </c>
      <c r="N26" s="108">
        <v>0</v>
      </c>
      <c r="O26" s="109">
        <v>6760</v>
      </c>
      <c r="P26" s="94">
        <f t="shared" si="0"/>
        <v>6760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6760</v>
      </c>
      <c r="W26" s="116">
        <f t="shared" si="10"/>
        <v>238727.1692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>389961</v>
      </c>
      <c r="AF26" s="103">
        <v>99</v>
      </c>
      <c r="AG26" s="207">
        <v>24</v>
      </c>
      <c r="AH26" s="208">
        <v>389935</v>
      </c>
      <c r="AI26" s="209">
        <f t="shared" si="4"/>
        <v>389961</v>
      </c>
      <c r="AJ26" s="210">
        <f t="shared" si="5"/>
        <v>26</v>
      </c>
      <c r="AL26" s="203">
        <f t="shared" si="6"/>
        <v>6787</v>
      </c>
      <c r="AM26" s="211">
        <f t="shared" si="6"/>
        <v>6760</v>
      </c>
      <c r="AN26" s="212">
        <f t="shared" si="7"/>
        <v>-27</v>
      </c>
      <c r="AO26" s="213">
        <f t="shared" si="8"/>
        <v>-3.9940828402366861E-3</v>
      </c>
    </row>
    <row r="27" spans="1:41" x14ac:dyDescent="0.2">
      <c r="A27" s="103">
        <v>99</v>
      </c>
      <c r="B27" s="104">
        <v>0.375</v>
      </c>
      <c r="C27" s="105">
        <v>2013</v>
      </c>
      <c r="D27" s="105">
        <v>8</v>
      </c>
      <c r="E27" s="105">
        <v>25</v>
      </c>
      <c r="F27" s="106">
        <v>396721</v>
      </c>
      <c r="G27" s="105">
        <v>0</v>
      </c>
      <c r="H27" s="106">
        <v>835958</v>
      </c>
      <c r="I27" s="105">
        <v>0</v>
      </c>
      <c r="J27" s="105">
        <v>0</v>
      </c>
      <c r="K27" s="105">
        <v>0</v>
      </c>
      <c r="L27" s="107">
        <v>327.00839999999999</v>
      </c>
      <c r="M27" s="106">
        <v>20.6</v>
      </c>
      <c r="N27" s="108">
        <v>0</v>
      </c>
      <c r="O27" s="109">
        <v>4507</v>
      </c>
      <c r="P27" s="94">
        <f t="shared" si="0"/>
        <v>4507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4507</v>
      </c>
      <c r="W27" s="116">
        <f t="shared" si="10"/>
        <v>159163.21768999999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>396721</v>
      </c>
      <c r="AF27" s="103">
        <v>99</v>
      </c>
      <c r="AG27" s="207">
        <v>25</v>
      </c>
      <c r="AH27" s="208">
        <v>396722</v>
      </c>
      <c r="AI27" s="209">
        <f t="shared" si="4"/>
        <v>396721</v>
      </c>
      <c r="AJ27" s="210">
        <f t="shared" si="5"/>
        <v>-1</v>
      </c>
      <c r="AL27" s="203">
        <f t="shared" si="6"/>
        <v>4485</v>
      </c>
      <c r="AM27" s="211">
        <f t="shared" si="6"/>
        <v>4507</v>
      </c>
      <c r="AN27" s="212">
        <f t="shared" si="7"/>
        <v>22</v>
      </c>
      <c r="AO27" s="213">
        <f t="shared" si="8"/>
        <v>4.8812957621477701E-3</v>
      </c>
    </row>
    <row r="28" spans="1:41" x14ac:dyDescent="0.2">
      <c r="A28" s="103">
        <v>99</v>
      </c>
      <c r="B28" s="104">
        <v>0.375</v>
      </c>
      <c r="C28" s="105">
        <v>2013</v>
      </c>
      <c r="D28" s="105">
        <v>8</v>
      </c>
      <c r="E28" s="105">
        <v>26</v>
      </c>
      <c r="F28" s="106">
        <v>401228</v>
      </c>
      <c r="G28" s="105">
        <v>0</v>
      </c>
      <c r="H28" s="106">
        <v>836151</v>
      </c>
      <c r="I28" s="105">
        <v>0</v>
      </c>
      <c r="J28" s="105">
        <v>0</v>
      </c>
      <c r="K28" s="105">
        <v>0</v>
      </c>
      <c r="L28" s="107">
        <v>327.78870000000001</v>
      </c>
      <c r="M28" s="106">
        <v>20.2</v>
      </c>
      <c r="N28" s="108">
        <v>0</v>
      </c>
      <c r="O28" s="109">
        <v>9188</v>
      </c>
      <c r="P28" s="94">
        <f t="shared" si="0"/>
        <v>9188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9188</v>
      </c>
      <c r="W28" s="116">
        <f t="shared" si="10"/>
        <v>324471.18796000001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>401228</v>
      </c>
      <c r="AF28" s="103">
        <v>99</v>
      </c>
      <c r="AG28" s="207">
        <v>26</v>
      </c>
      <c r="AH28" s="208">
        <v>401207</v>
      </c>
      <c r="AI28" s="209">
        <f t="shared" si="4"/>
        <v>401228</v>
      </c>
      <c r="AJ28" s="210">
        <f t="shared" si="5"/>
        <v>21</v>
      </c>
      <c r="AL28" s="203">
        <f t="shared" si="6"/>
        <v>9176</v>
      </c>
      <c r="AM28" s="211">
        <f t="shared" si="6"/>
        <v>9188</v>
      </c>
      <c r="AN28" s="212">
        <f t="shared" si="7"/>
        <v>12</v>
      </c>
      <c r="AO28" s="213">
        <f t="shared" si="8"/>
        <v>1.3060513713539399E-3</v>
      </c>
    </row>
    <row r="29" spans="1:41" x14ac:dyDescent="0.2">
      <c r="A29" s="103">
        <v>99</v>
      </c>
      <c r="B29" s="104">
        <v>0.375</v>
      </c>
      <c r="C29" s="105">
        <v>2013</v>
      </c>
      <c r="D29" s="105">
        <v>8</v>
      </c>
      <c r="E29" s="105">
        <v>27</v>
      </c>
      <c r="F29" s="106">
        <v>410416</v>
      </c>
      <c r="G29" s="105">
        <v>0</v>
      </c>
      <c r="H29" s="106">
        <v>836557</v>
      </c>
      <c r="I29" s="105">
        <v>0</v>
      </c>
      <c r="J29" s="105">
        <v>0</v>
      </c>
      <c r="K29" s="105">
        <v>0</v>
      </c>
      <c r="L29" s="107">
        <v>318.28190000000001</v>
      </c>
      <c r="M29" s="106">
        <v>20.399999999999999</v>
      </c>
      <c r="N29" s="108">
        <v>0</v>
      </c>
      <c r="O29" s="109">
        <v>11233</v>
      </c>
      <c r="P29" s="94">
        <f t="shared" si="0"/>
        <v>11233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11233</v>
      </c>
      <c r="W29" s="116">
        <f t="shared" si="10"/>
        <v>396689.68810999999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>410416</v>
      </c>
      <c r="AF29" s="103">
        <v>99</v>
      </c>
      <c r="AG29" s="207">
        <v>27</v>
      </c>
      <c r="AH29" s="208">
        <v>410383</v>
      </c>
      <c r="AI29" s="209">
        <f t="shared" si="4"/>
        <v>410416</v>
      </c>
      <c r="AJ29" s="210">
        <f t="shared" si="5"/>
        <v>33</v>
      </c>
      <c r="AL29" s="203">
        <f t="shared" si="6"/>
        <v>11226</v>
      </c>
      <c r="AM29" s="211">
        <f t="shared" si="6"/>
        <v>11233</v>
      </c>
      <c r="AN29" s="212">
        <f t="shared" si="7"/>
        <v>7</v>
      </c>
      <c r="AO29" s="213">
        <f t="shared" si="8"/>
        <v>6.2316389210362322E-4</v>
      </c>
    </row>
    <row r="30" spans="1:41" x14ac:dyDescent="0.2">
      <c r="A30" s="103">
        <v>99</v>
      </c>
      <c r="B30" s="104">
        <v>0.375</v>
      </c>
      <c r="C30" s="105">
        <v>2013</v>
      </c>
      <c r="D30" s="105">
        <v>8</v>
      </c>
      <c r="E30" s="105">
        <v>28</v>
      </c>
      <c r="F30" s="106">
        <v>421649</v>
      </c>
      <c r="G30" s="105">
        <v>0</v>
      </c>
      <c r="H30" s="106">
        <v>837056</v>
      </c>
      <c r="I30" s="105">
        <v>0</v>
      </c>
      <c r="J30" s="105">
        <v>0</v>
      </c>
      <c r="K30" s="105">
        <v>0</v>
      </c>
      <c r="L30" s="107">
        <v>316.54809999999998</v>
      </c>
      <c r="M30" s="106">
        <v>20.7</v>
      </c>
      <c r="N30" s="108">
        <v>0</v>
      </c>
      <c r="O30" s="109">
        <v>10890</v>
      </c>
      <c r="P30" s="94">
        <f t="shared" si="0"/>
        <v>10890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10890</v>
      </c>
      <c r="W30" s="116">
        <f t="shared" si="10"/>
        <v>384576.75630000001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>421649</v>
      </c>
      <c r="AF30" s="103">
        <v>99</v>
      </c>
      <c r="AG30" s="207">
        <v>28</v>
      </c>
      <c r="AH30" s="208">
        <v>421609</v>
      </c>
      <c r="AI30" s="209">
        <f t="shared" si="4"/>
        <v>421649</v>
      </c>
      <c r="AJ30" s="210">
        <f t="shared" si="5"/>
        <v>40</v>
      </c>
      <c r="AL30" s="203">
        <f t="shared" si="6"/>
        <v>-421609</v>
      </c>
      <c r="AM30" s="211">
        <f t="shared" si="6"/>
        <v>10890</v>
      </c>
      <c r="AN30" s="212">
        <f t="shared" si="7"/>
        <v>432499</v>
      </c>
      <c r="AO30" s="213">
        <f t="shared" si="8"/>
        <v>39.715243342516068</v>
      </c>
    </row>
    <row r="31" spans="1:41" x14ac:dyDescent="0.2">
      <c r="A31" s="103">
        <v>99</v>
      </c>
      <c r="B31" s="104">
        <v>0.375</v>
      </c>
      <c r="C31" s="105">
        <v>2013</v>
      </c>
      <c r="D31" s="105">
        <v>8</v>
      </c>
      <c r="E31" s="105">
        <v>29</v>
      </c>
      <c r="F31" s="106">
        <v>432539</v>
      </c>
      <c r="G31" s="105">
        <v>0</v>
      </c>
      <c r="H31" s="106">
        <v>837543</v>
      </c>
      <c r="I31" s="105">
        <v>0</v>
      </c>
      <c r="J31" s="105">
        <v>0</v>
      </c>
      <c r="K31" s="105">
        <v>0</v>
      </c>
      <c r="L31" s="107">
        <v>315.34609999999998</v>
      </c>
      <c r="M31" s="106">
        <v>20.7</v>
      </c>
      <c r="N31" s="108">
        <v>0</v>
      </c>
      <c r="O31" s="109">
        <v>10145</v>
      </c>
      <c r="P31" s="94">
        <f t="shared" si="0"/>
        <v>10145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10145</v>
      </c>
      <c r="W31" s="116">
        <f t="shared" si="10"/>
        <v>358267.32714999997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>432539</v>
      </c>
      <c r="AF31" s="103"/>
      <c r="AG31" s="207"/>
      <c r="AH31" s="208"/>
      <c r="AI31" s="209">
        <f t="shared" si="4"/>
        <v>432539</v>
      </c>
      <c r="AJ31" s="210">
        <f t="shared" si="5"/>
        <v>432539</v>
      </c>
      <c r="AL31" s="203">
        <f t="shared" si="6"/>
        <v>0</v>
      </c>
      <c r="AM31" s="211">
        <f t="shared" si="6"/>
        <v>10145</v>
      </c>
      <c r="AN31" s="212">
        <f t="shared" si="7"/>
        <v>10145</v>
      </c>
      <c r="AO31" s="213">
        <f t="shared" si="8"/>
        <v>1</v>
      </c>
    </row>
    <row r="32" spans="1:41" x14ac:dyDescent="0.2">
      <c r="A32" s="103">
        <v>99</v>
      </c>
      <c r="B32" s="104">
        <v>0.375</v>
      </c>
      <c r="C32" s="105">
        <v>2013</v>
      </c>
      <c r="D32" s="105">
        <v>8</v>
      </c>
      <c r="E32" s="105">
        <v>30</v>
      </c>
      <c r="F32" s="106">
        <v>442684</v>
      </c>
      <c r="G32" s="105">
        <v>0</v>
      </c>
      <c r="H32" s="106">
        <v>837993</v>
      </c>
      <c r="I32" s="105">
        <v>0</v>
      </c>
      <c r="J32" s="105">
        <v>0</v>
      </c>
      <c r="K32" s="105">
        <v>0</v>
      </c>
      <c r="L32" s="107">
        <v>316.98149999999998</v>
      </c>
      <c r="M32" s="106">
        <v>20.6</v>
      </c>
      <c r="N32" s="108">
        <v>0</v>
      </c>
      <c r="O32" s="109">
        <v>10702</v>
      </c>
      <c r="P32" s="94">
        <f t="shared" si="0"/>
        <v>10702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10702</v>
      </c>
      <c r="W32" s="116">
        <f t="shared" si="10"/>
        <v>377937.59833999997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>442684</v>
      </c>
      <c r="AF32" s="103"/>
      <c r="AG32" s="207"/>
      <c r="AH32" s="208"/>
      <c r="AI32" s="209">
        <f t="shared" si="4"/>
        <v>442684</v>
      </c>
      <c r="AJ32" s="210">
        <f t="shared" si="5"/>
        <v>442684</v>
      </c>
      <c r="AL32" s="203">
        <f t="shared" si="6"/>
        <v>0</v>
      </c>
      <c r="AM32" s="211">
        <f t="shared" si="6"/>
        <v>10702</v>
      </c>
      <c r="AN32" s="212">
        <f t="shared" si="7"/>
        <v>10702</v>
      </c>
      <c r="AO32" s="213">
        <f t="shared" si="8"/>
        <v>1</v>
      </c>
    </row>
    <row r="33" spans="1:41" ht="13.5" thickBot="1" x14ac:dyDescent="0.25">
      <c r="A33" s="103">
        <v>99</v>
      </c>
      <c r="B33" s="104">
        <v>0.375</v>
      </c>
      <c r="C33" s="105">
        <v>2013</v>
      </c>
      <c r="D33" s="105">
        <v>8</v>
      </c>
      <c r="E33" s="105">
        <v>31</v>
      </c>
      <c r="F33" s="106">
        <v>453386</v>
      </c>
      <c r="G33" s="105">
        <v>0</v>
      </c>
      <c r="H33" s="106">
        <v>838467</v>
      </c>
      <c r="I33" s="105">
        <v>0</v>
      </c>
      <c r="J33" s="105">
        <v>0</v>
      </c>
      <c r="K33" s="105">
        <v>0</v>
      </c>
      <c r="L33" s="107">
        <v>317.7559</v>
      </c>
      <c r="M33" s="106">
        <v>20.8</v>
      </c>
      <c r="N33" s="108">
        <v>0</v>
      </c>
      <c r="O33" s="109">
        <v>8252</v>
      </c>
      <c r="P33" s="94">
        <f t="shared" si="0"/>
        <v>8252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8252</v>
      </c>
      <c r="W33" s="120">
        <f t="shared" si="10"/>
        <v>291416.65684000001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>453386</v>
      </c>
      <c r="AF33" s="103"/>
      <c r="AG33" s="207"/>
      <c r="AH33" s="208"/>
      <c r="AI33" s="209">
        <f t="shared" si="4"/>
        <v>453386</v>
      </c>
      <c r="AJ33" s="210">
        <f t="shared" si="5"/>
        <v>453386</v>
      </c>
      <c r="AL33" s="203">
        <f t="shared" si="6"/>
        <v>0</v>
      </c>
      <c r="AM33" s="214">
        <f t="shared" si="6"/>
        <v>8252</v>
      </c>
      <c r="AN33" s="212">
        <f t="shared" si="7"/>
        <v>8252</v>
      </c>
      <c r="AO33" s="213">
        <f t="shared" si="8"/>
        <v>1</v>
      </c>
    </row>
    <row r="34" spans="1:41" ht="13.5" thickBot="1" x14ac:dyDescent="0.25">
      <c r="A34" s="7">
        <v>99</v>
      </c>
      <c r="B34" s="121">
        <v>0.375</v>
      </c>
      <c r="C34" s="6">
        <v>2013</v>
      </c>
      <c r="D34" s="6">
        <v>9</v>
      </c>
      <c r="E34" s="6">
        <v>1</v>
      </c>
      <c r="F34" s="122">
        <v>461638</v>
      </c>
      <c r="G34" s="6">
        <v>0</v>
      </c>
      <c r="H34" s="122">
        <v>838823</v>
      </c>
      <c r="I34" s="6">
        <v>0</v>
      </c>
      <c r="J34" s="6">
        <v>0</v>
      </c>
      <c r="K34" s="6">
        <v>0</v>
      </c>
      <c r="L34" s="123">
        <v>326.45359999999999</v>
      </c>
      <c r="M34" s="122">
        <v>20.5</v>
      </c>
      <c r="N34" s="124">
        <v>0</v>
      </c>
      <c r="O34" s="125">
        <v>0</v>
      </c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>461638</v>
      </c>
      <c r="AF34" s="7"/>
      <c r="AG34" s="215"/>
      <c r="AH34" s="216"/>
      <c r="AI34" s="217">
        <f t="shared" si="4"/>
        <v>461638</v>
      </c>
      <c r="AJ34" s="218">
        <f t="shared" si="5"/>
        <v>461638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32</v>
      </c>
      <c r="K36" s="134" t="s">
        <v>46</v>
      </c>
      <c r="L36" s="136">
        <f>MAX(L3:L34)</f>
        <v>328.36369999999999</v>
      </c>
      <c r="M36" s="136">
        <f>MAX(M3:M34)</f>
        <v>20.9</v>
      </c>
      <c r="N36" s="134" t="s">
        <v>12</v>
      </c>
      <c r="O36" s="136">
        <f>SUM(O3:O33)</f>
        <v>266992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266992</v>
      </c>
      <c r="W36" s="140">
        <f>SUM(W3:W33)</f>
        <v>9428734.3726400007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11</v>
      </c>
      <c r="AJ36" s="223">
        <f>SUM(AJ3:AJ33)</f>
        <v>5851446</v>
      </c>
      <c r="AK36" s="224" t="s">
        <v>52</v>
      </c>
      <c r="AL36" s="225"/>
      <c r="AM36" s="225"/>
      <c r="AN36" s="223">
        <f>SUM(AN3:AN33)</f>
        <v>461638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318.44675312500004</v>
      </c>
      <c r="M37" s="144">
        <f>AVERAGE(M3:M34)</f>
        <v>20.509375000000002</v>
      </c>
      <c r="N37" s="134" t="s">
        <v>48</v>
      </c>
      <c r="O37" s="145">
        <f>O36*35.31467</f>
        <v>9428734.3726400007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21</v>
      </c>
      <c r="AN37" s="228">
        <f>IFERROR(AN36/SUM(AM3:AM33),"")</f>
        <v>1.7290330796428357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305.44299999999998</v>
      </c>
      <c r="M38" s="145">
        <f>MIN(M3:M34)</f>
        <v>17.399999999999999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350.29142843750009</v>
      </c>
      <c r="M44" s="152">
        <f>M37*(1+$L$43)</f>
        <v>22.560312500000006</v>
      </c>
    </row>
    <row r="45" spans="1:41" x14ac:dyDescent="0.2">
      <c r="K45" s="151" t="s">
        <v>62</v>
      </c>
      <c r="L45" s="152">
        <f>L37*(1-$L$43)</f>
        <v>286.60207781250006</v>
      </c>
      <c r="M45" s="152">
        <f>M37*(1-$L$43)</f>
        <v>18.458437500000002</v>
      </c>
    </row>
    <row r="47" spans="1:41" x14ac:dyDescent="0.2">
      <c r="A47" s="134" t="s">
        <v>63</v>
      </c>
      <c r="B47" s="153" t="s">
        <v>64</v>
      </c>
    </row>
    <row r="48" spans="1:41" x14ac:dyDescent="0.2">
      <c r="A48" s="134" t="s">
        <v>65</v>
      </c>
      <c r="B48" s="154">
        <v>40583</v>
      </c>
    </row>
  </sheetData>
  <phoneticPr fontId="0" type="noConversion"/>
  <conditionalFormatting sqref="L3:L34">
    <cfRule type="cellIs" dxfId="527" priority="47" stopIfTrue="1" operator="lessThan">
      <formula>$L$45</formula>
    </cfRule>
    <cfRule type="cellIs" dxfId="526" priority="48" stopIfTrue="1" operator="greaterThan">
      <formula>$L$44</formula>
    </cfRule>
  </conditionalFormatting>
  <conditionalFormatting sqref="M3:M34">
    <cfRule type="cellIs" dxfId="525" priority="45" stopIfTrue="1" operator="lessThan">
      <formula>$M$45</formula>
    </cfRule>
    <cfRule type="cellIs" dxfId="524" priority="46" stopIfTrue="1" operator="greaterThan">
      <formula>$M$44</formula>
    </cfRule>
  </conditionalFormatting>
  <conditionalFormatting sqref="O3:O34">
    <cfRule type="cellIs" dxfId="523" priority="44" stopIfTrue="1" operator="lessThan">
      <formula>0</formula>
    </cfRule>
  </conditionalFormatting>
  <conditionalFormatting sqref="O3:O33">
    <cfRule type="cellIs" dxfId="522" priority="43" stopIfTrue="1" operator="lessThan">
      <formula>0</formula>
    </cfRule>
  </conditionalFormatting>
  <conditionalFormatting sqref="O3">
    <cfRule type="cellIs" dxfId="521" priority="42" stopIfTrue="1" operator="notEqual">
      <formula>$P$3</formula>
    </cfRule>
  </conditionalFormatting>
  <conditionalFormatting sqref="O4">
    <cfRule type="cellIs" dxfId="520" priority="41" stopIfTrue="1" operator="notEqual">
      <formula>P$4</formula>
    </cfRule>
  </conditionalFormatting>
  <conditionalFormatting sqref="O5">
    <cfRule type="cellIs" dxfId="519" priority="40" stopIfTrue="1" operator="notEqual">
      <formula>$P$5</formula>
    </cfRule>
  </conditionalFormatting>
  <conditionalFormatting sqref="O6">
    <cfRule type="cellIs" dxfId="518" priority="39" stopIfTrue="1" operator="notEqual">
      <formula>$P$6</formula>
    </cfRule>
  </conditionalFormatting>
  <conditionalFormatting sqref="O7">
    <cfRule type="cellIs" dxfId="517" priority="38" stopIfTrue="1" operator="notEqual">
      <formula>$P$7</formula>
    </cfRule>
  </conditionalFormatting>
  <conditionalFormatting sqref="O8">
    <cfRule type="cellIs" dxfId="516" priority="37" stopIfTrue="1" operator="notEqual">
      <formula>$P$8</formula>
    </cfRule>
  </conditionalFormatting>
  <conditionalFormatting sqref="O9">
    <cfRule type="cellIs" dxfId="515" priority="36" stopIfTrue="1" operator="notEqual">
      <formula>$P$9</formula>
    </cfRule>
  </conditionalFormatting>
  <conditionalFormatting sqref="O10">
    <cfRule type="cellIs" dxfId="514" priority="34" stopIfTrue="1" operator="notEqual">
      <formula>$P$10</formula>
    </cfRule>
    <cfRule type="cellIs" dxfId="513" priority="35" stopIfTrue="1" operator="greaterThan">
      <formula>$P$10</formula>
    </cfRule>
  </conditionalFormatting>
  <conditionalFormatting sqref="O11">
    <cfRule type="cellIs" dxfId="512" priority="32" stopIfTrue="1" operator="notEqual">
      <formula>$P$11</formula>
    </cfRule>
    <cfRule type="cellIs" dxfId="511" priority="33" stopIfTrue="1" operator="greaterThan">
      <formula>$P$11</formula>
    </cfRule>
  </conditionalFormatting>
  <conditionalFormatting sqref="O12">
    <cfRule type="cellIs" dxfId="510" priority="31" stopIfTrue="1" operator="notEqual">
      <formula>$P$12</formula>
    </cfRule>
  </conditionalFormatting>
  <conditionalFormatting sqref="O14">
    <cfRule type="cellIs" dxfId="509" priority="30" stopIfTrue="1" operator="notEqual">
      <formula>$P$14</formula>
    </cfRule>
  </conditionalFormatting>
  <conditionalFormatting sqref="O15">
    <cfRule type="cellIs" dxfId="508" priority="29" stopIfTrue="1" operator="notEqual">
      <formula>$P$15</formula>
    </cfRule>
  </conditionalFormatting>
  <conditionalFormatting sqref="O16">
    <cfRule type="cellIs" dxfId="507" priority="28" stopIfTrue="1" operator="notEqual">
      <formula>$P$16</formula>
    </cfRule>
  </conditionalFormatting>
  <conditionalFormatting sqref="O17">
    <cfRule type="cellIs" dxfId="506" priority="27" stopIfTrue="1" operator="notEqual">
      <formula>$P$17</formula>
    </cfRule>
  </conditionalFormatting>
  <conditionalFormatting sqref="O18">
    <cfRule type="cellIs" dxfId="505" priority="26" stopIfTrue="1" operator="notEqual">
      <formula>$P$18</formula>
    </cfRule>
  </conditionalFormatting>
  <conditionalFormatting sqref="O19">
    <cfRule type="cellIs" dxfId="504" priority="24" stopIfTrue="1" operator="notEqual">
      <formula>$P$19</formula>
    </cfRule>
    <cfRule type="cellIs" dxfId="503" priority="25" stopIfTrue="1" operator="greaterThan">
      <formula>$P$19</formula>
    </cfRule>
  </conditionalFormatting>
  <conditionalFormatting sqref="O20">
    <cfRule type="cellIs" dxfId="502" priority="22" stopIfTrue="1" operator="notEqual">
      <formula>$P$20</formula>
    </cfRule>
    <cfRule type="cellIs" dxfId="501" priority="23" stopIfTrue="1" operator="greaterThan">
      <formula>$P$20</formula>
    </cfRule>
  </conditionalFormatting>
  <conditionalFormatting sqref="O21">
    <cfRule type="cellIs" dxfId="500" priority="21" stopIfTrue="1" operator="notEqual">
      <formula>$P$21</formula>
    </cfRule>
  </conditionalFormatting>
  <conditionalFormatting sqref="O22">
    <cfRule type="cellIs" dxfId="499" priority="20" stopIfTrue="1" operator="notEqual">
      <formula>$P$22</formula>
    </cfRule>
  </conditionalFormatting>
  <conditionalFormatting sqref="O23">
    <cfRule type="cellIs" dxfId="498" priority="19" stopIfTrue="1" operator="notEqual">
      <formula>$P$23</formula>
    </cfRule>
  </conditionalFormatting>
  <conditionalFormatting sqref="O24">
    <cfRule type="cellIs" dxfId="497" priority="17" stopIfTrue="1" operator="notEqual">
      <formula>$P$24</formula>
    </cfRule>
    <cfRule type="cellIs" dxfId="496" priority="18" stopIfTrue="1" operator="greaterThan">
      <formula>$P$24</formula>
    </cfRule>
  </conditionalFormatting>
  <conditionalFormatting sqref="O25">
    <cfRule type="cellIs" dxfId="495" priority="15" stopIfTrue="1" operator="notEqual">
      <formula>$P$25</formula>
    </cfRule>
    <cfRule type="cellIs" dxfId="494" priority="16" stopIfTrue="1" operator="greaterThan">
      <formula>$P$25</formula>
    </cfRule>
  </conditionalFormatting>
  <conditionalFormatting sqref="O26">
    <cfRule type="cellIs" dxfId="493" priority="14" stopIfTrue="1" operator="notEqual">
      <formula>$P$26</formula>
    </cfRule>
  </conditionalFormatting>
  <conditionalFormatting sqref="O27">
    <cfRule type="cellIs" dxfId="492" priority="13" stopIfTrue="1" operator="notEqual">
      <formula>$P$27</formula>
    </cfRule>
  </conditionalFormatting>
  <conditionalFormatting sqref="O28">
    <cfRule type="cellIs" dxfId="491" priority="12" stopIfTrue="1" operator="notEqual">
      <formula>$P$28</formula>
    </cfRule>
  </conditionalFormatting>
  <conditionalFormatting sqref="O29">
    <cfRule type="cellIs" dxfId="490" priority="11" stopIfTrue="1" operator="notEqual">
      <formula>$P$29</formula>
    </cfRule>
  </conditionalFormatting>
  <conditionalFormatting sqref="O30">
    <cfRule type="cellIs" dxfId="489" priority="10" stopIfTrue="1" operator="notEqual">
      <formula>$P$30</formula>
    </cfRule>
  </conditionalFormatting>
  <conditionalFormatting sqref="O31">
    <cfRule type="cellIs" dxfId="488" priority="8" stopIfTrue="1" operator="notEqual">
      <formula>$P$31</formula>
    </cfRule>
    <cfRule type="cellIs" dxfId="487" priority="9" stopIfTrue="1" operator="greaterThan">
      <formula>$P$31</formula>
    </cfRule>
  </conditionalFormatting>
  <conditionalFormatting sqref="O32">
    <cfRule type="cellIs" dxfId="486" priority="6" stopIfTrue="1" operator="notEqual">
      <formula>$P$32</formula>
    </cfRule>
    <cfRule type="cellIs" dxfId="485" priority="7" stopIfTrue="1" operator="greaterThan">
      <formula>$P$32</formula>
    </cfRule>
  </conditionalFormatting>
  <conditionalFormatting sqref="O33">
    <cfRule type="cellIs" dxfId="484" priority="5" stopIfTrue="1" operator="notEqual">
      <formula>$P$33</formula>
    </cfRule>
  </conditionalFormatting>
  <conditionalFormatting sqref="O13">
    <cfRule type="cellIs" dxfId="483" priority="4" stopIfTrue="1" operator="notEqual">
      <formula>$P$13</formula>
    </cfRule>
  </conditionalFormatting>
  <conditionalFormatting sqref="AG3:AG34">
    <cfRule type="cellIs" dxfId="482" priority="3" stopIfTrue="1" operator="notEqual">
      <formula>E3</formula>
    </cfRule>
  </conditionalFormatting>
  <conditionalFormatting sqref="AH3:AH34">
    <cfRule type="cellIs" dxfId="481" priority="2" stopIfTrue="1" operator="notBetween">
      <formula>AI3+$AG$40</formula>
      <formula>AI3-$AG$40</formula>
    </cfRule>
  </conditionalFormatting>
  <conditionalFormatting sqref="AL3:AL33">
    <cfRule type="cellIs" dxfId="480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E32" sqref="E32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95</v>
      </c>
      <c r="B3" s="88">
        <v>0.375</v>
      </c>
      <c r="C3" s="89">
        <v>2013</v>
      </c>
      <c r="D3" s="89">
        <v>8</v>
      </c>
      <c r="E3" s="89">
        <v>1</v>
      </c>
      <c r="F3" s="90">
        <v>658883</v>
      </c>
      <c r="G3" s="89">
        <v>0</v>
      </c>
      <c r="H3" s="90">
        <v>198617</v>
      </c>
      <c r="I3" s="89">
        <v>0</v>
      </c>
      <c r="J3" s="89">
        <v>0</v>
      </c>
      <c r="K3" s="89">
        <v>0</v>
      </c>
      <c r="L3" s="91">
        <v>328.78410000000002</v>
      </c>
      <c r="M3" s="90">
        <v>11.8</v>
      </c>
      <c r="N3" s="92">
        <v>0</v>
      </c>
      <c r="O3" s="93">
        <v>716</v>
      </c>
      <c r="P3" s="94">
        <f>F4-F3</f>
        <v>716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716</v>
      </c>
      <c r="W3" s="99">
        <f>V3*35.31467</f>
        <v>25285.30372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658883</v>
      </c>
      <c r="AF3" s="87">
        <v>95</v>
      </c>
      <c r="AG3" s="92">
        <v>1</v>
      </c>
      <c r="AH3" s="200">
        <v>658883</v>
      </c>
      <c r="AI3" s="201">
        <f>IFERROR(AE3*1,0)</f>
        <v>658883</v>
      </c>
      <c r="AJ3" s="202">
        <f>(AI3-AH3)</f>
        <v>0</v>
      </c>
      <c r="AL3" s="203">
        <f>AH4-AH3</f>
        <v>-658883</v>
      </c>
      <c r="AM3" s="204">
        <f>AI4-AI3</f>
        <v>716</v>
      </c>
      <c r="AN3" s="205">
        <f>(AM3-AL3)</f>
        <v>659599</v>
      </c>
      <c r="AO3" s="206">
        <f>IFERROR(AN3/AM3,"")</f>
        <v>921.22765363128497</v>
      </c>
    </row>
    <row r="4" spans="1:41" x14ac:dyDescent="0.2">
      <c r="A4" s="103">
        <v>95</v>
      </c>
      <c r="B4" s="104">
        <v>0.375</v>
      </c>
      <c r="C4" s="105">
        <v>2013</v>
      </c>
      <c r="D4" s="105">
        <v>8</v>
      </c>
      <c r="E4" s="105">
        <v>2</v>
      </c>
      <c r="F4" s="106">
        <v>659599</v>
      </c>
      <c r="G4" s="105">
        <v>0</v>
      </c>
      <c r="H4" s="106">
        <v>454665</v>
      </c>
      <c r="I4" s="105">
        <v>0</v>
      </c>
      <c r="J4" s="105">
        <v>0</v>
      </c>
      <c r="K4" s="105">
        <v>0</v>
      </c>
      <c r="L4" s="107">
        <v>311.13569999999999</v>
      </c>
      <c r="M4" s="106">
        <v>18.5</v>
      </c>
      <c r="N4" s="108">
        <v>0</v>
      </c>
      <c r="O4" s="109">
        <v>222</v>
      </c>
      <c r="P4" s="94">
        <f t="shared" ref="P4:P33" si="0">F5-F4</f>
        <v>222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222</v>
      </c>
      <c r="W4" s="113">
        <f>V4*35.31467</f>
        <v>7839.8567400000002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659599</v>
      </c>
      <c r="AF4" s="103"/>
      <c r="AG4" s="207"/>
      <c r="AH4" s="208"/>
      <c r="AI4" s="209">
        <f t="shared" ref="AI4:AI34" si="4">IFERROR(AE4*1,0)</f>
        <v>659599</v>
      </c>
      <c r="AJ4" s="210">
        <f t="shared" ref="AJ4:AJ34" si="5">(AI4-AH4)</f>
        <v>659599</v>
      </c>
      <c r="AL4" s="203">
        <f t="shared" ref="AL4:AM33" si="6">AH5-AH4</f>
        <v>0</v>
      </c>
      <c r="AM4" s="211">
        <f t="shared" si="6"/>
        <v>222</v>
      </c>
      <c r="AN4" s="212">
        <f t="shared" ref="AN4:AN33" si="7">(AM4-AL4)</f>
        <v>222</v>
      </c>
      <c r="AO4" s="213">
        <f t="shared" ref="AO4:AO33" si="8">IFERROR(AN4/AM4,"")</f>
        <v>1</v>
      </c>
    </row>
    <row r="5" spans="1:41" x14ac:dyDescent="0.2">
      <c r="A5" s="103">
        <v>95</v>
      </c>
      <c r="B5" s="104">
        <v>0.375</v>
      </c>
      <c r="C5" s="105">
        <v>2013</v>
      </c>
      <c r="D5" s="105">
        <v>8</v>
      </c>
      <c r="E5" s="105">
        <v>3</v>
      </c>
      <c r="F5" s="106">
        <v>659821</v>
      </c>
      <c r="G5" s="105">
        <v>0</v>
      </c>
      <c r="H5" s="106">
        <v>454675</v>
      </c>
      <c r="I5" s="105">
        <v>0</v>
      </c>
      <c r="J5" s="105">
        <v>0</v>
      </c>
      <c r="K5" s="105">
        <v>0</v>
      </c>
      <c r="L5" s="107">
        <v>311.64550000000003</v>
      </c>
      <c r="M5" s="106">
        <v>20.100000000000001</v>
      </c>
      <c r="N5" s="108">
        <v>0</v>
      </c>
      <c r="O5" s="109">
        <v>5</v>
      </c>
      <c r="P5" s="94">
        <f t="shared" si="0"/>
        <v>5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5</v>
      </c>
      <c r="W5" s="113">
        <f t="shared" ref="W5:W33" si="10">V5*35.31467</f>
        <v>176.57335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659821</v>
      </c>
      <c r="AF5" s="103"/>
      <c r="AG5" s="207"/>
      <c r="AH5" s="208"/>
      <c r="AI5" s="209">
        <f t="shared" si="4"/>
        <v>659821</v>
      </c>
      <c r="AJ5" s="210">
        <f t="shared" si="5"/>
        <v>659821</v>
      </c>
      <c r="AL5" s="203">
        <f t="shared" si="6"/>
        <v>0</v>
      </c>
      <c r="AM5" s="211">
        <f t="shared" si="6"/>
        <v>5</v>
      </c>
      <c r="AN5" s="212">
        <f t="shared" si="7"/>
        <v>5</v>
      </c>
      <c r="AO5" s="213">
        <f t="shared" si="8"/>
        <v>1</v>
      </c>
    </row>
    <row r="6" spans="1:41" x14ac:dyDescent="0.2">
      <c r="A6" s="103">
        <v>95</v>
      </c>
      <c r="B6" s="104">
        <v>0.375</v>
      </c>
      <c r="C6" s="105">
        <v>2013</v>
      </c>
      <c r="D6" s="105">
        <v>8</v>
      </c>
      <c r="E6" s="105">
        <v>4</v>
      </c>
      <c r="F6" s="106">
        <v>659826</v>
      </c>
      <c r="G6" s="105">
        <v>0</v>
      </c>
      <c r="H6" s="106">
        <v>454676</v>
      </c>
      <c r="I6" s="105">
        <v>0</v>
      </c>
      <c r="J6" s="105">
        <v>0</v>
      </c>
      <c r="K6" s="105">
        <v>0</v>
      </c>
      <c r="L6" s="107">
        <v>316.17219999999998</v>
      </c>
      <c r="M6" s="106">
        <v>17.899999999999999</v>
      </c>
      <c r="N6" s="108">
        <v>0</v>
      </c>
      <c r="O6" s="109">
        <v>846</v>
      </c>
      <c r="P6" s="94">
        <f t="shared" si="0"/>
        <v>846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846</v>
      </c>
      <c r="W6" s="113">
        <f t="shared" si="10"/>
        <v>29876.21082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659826</v>
      </c>
      <c r="AF6" s="103"/>
      <c r="AG6" s="207"/>
      <c r="AH6" s="208"/>
      <c r="AI6" s="209">
        <f t="shared" si="4"/>
        <v>659826</v>
      </c>
      <c r="AJ6" s="210">
        <f t="shared" si="5"/>
        <v>659826</v>
      </c>
      <c r="AL6" s="203">
        <f t="shared" si="6"/>
        <v>0</v>
      </c>
      <c r="AM6" s="211">
        <f t="shared" si="6"/>
        <v>846</v>
      </c>
      <c r="AN6" s="212">
        <f t="shared" si="7"/>
        <v>846</v>
      </c>
      <c r="AO6" s="213">
        <f t="shared" si="8"/>
        <v>1</v>
      </c>
    </row>
    <row r="7" spans="1:41" x14ac:dyDescent="0.2">
      <c r="A7" s="103">
        <v>95</v>
      </c>
      <c r="B7" s="104">
        <v>0.375</v>
      </c>
      <c r="C7" s="105">
        <v>2013</v>
      </c>
      <c r="D7" s="105">
        <v>8</v>
      </c>
      <c r="E7" s="105">
        <v>5</v>
      </c>
      <c r="F7" s="106">
        <v>660672</v>
      </c>
      <c r="G7" s="105">
        <v>0</v>
      </c>
      <c r="H7" s="106">
        <v>454712</v>
      </c>
      <c r="I7" s="105">
        <v>0</v>
      </c>
      <c r="J7" s="105">
        <v>0</v>
      </c>
      <c r="K7" s="105">
        <v>0</v>
      </c>
      <c r="L7" s="107">
        <v>316.45339999999999</v>
      </c>
      <c r="M7" s="106">
        <v>20.2</v>
      </c>
      <c r="N7" s="108">
        <v>0</v>
      </c>
      <c r="O7" s="109">
        <v>4857</v>
      </c>
      <c r="P7" s="94">
        <f t="shared" si="0"/>
        <v>4857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4857</v>
      </c>
      <c r="W7" s="113">
        <f t="shared" si="10"/>
        <v>171523.35219000001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660672</v>
      </c>
      <c r="AF7" s="103"/>
      <c r="AG7" s="207"/>
      <c r="AH7" s="208"/>
      <c r="AI7" s="209">
        <f t="shared" si="4"/>
        <v>660672</v>
      </c>
      <c r="AJ7" s="210">
        <f t="shared" si="5"/>
        <v>660672</v>
      </c>
      <c r="AL7" s="203">
        <f t="shared" si="6"/>
        <v>0</v>
      </c>
      <c r="AM7" s="211">
        <f t="shared" si="6"/>
        <v>4857</v>
      </c>
      <c r="AN7" s="212">
        <f t="shared" si="7"/>
        <v>4857</v>
      </c>
      <c r="AO7" s="213">
        <f t="shared" si="8"/>
        <v>1</v>
      </c>
    </row>
    <row r="8" spans="1:41" x14ac:dyDescent="0.2">
      <c r="A8" s="103">
        <v>95</v>
      </c>
      <c r="B8" s="104">
        <v>0.375</v>
      </c>
      <c r="C8" s="105">
        <v>2013</v>
      </c>
      <c r="D8" s="105">
        <v>8</v>
      </c>
      <c r="E8" s="105">
        <v>6</v>
      </c>
      <c r="F8" s="106">
        <v>665529</v>
      </c>
      <c r="G8" s="105">
        <v>0</v>
      </c>
      <c r="H8" s="106">
        <v>454928</v>
      </c>
      <c r="I8" s="105">
        <v>0</v>
      </c>
      <c r="J8" s="105">
        <v>0</v>
      </c>
      <c r="K8" s="105">
        <v>0</v>
      </c>
      <c r="L8" s="107">
        <v>310.52069999999998</v>
      </c>
      <c r="M8" s="106">
        <v>23</v>
      </c>
      <c r="N8" s="108">
        <v>0</v>
      </c>
      <c r="O8" s="109">
        <v>59</v>
      </c>
      <c r="P8" s="94">
        <f t="shared" si="0"/>
        <v>59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59</v>
      </c>
      <c r="W8" s="113">
        <f t="shared" si="10"/>
        <v>2083.5655299999999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665529</v>
      </c>
      <c r="AF8" s="103"/>
      <c r="AG8" s="207"/>
      <c r="AH8" s="208"/>
      <c r="AI8" s="209">
        <f t="shared" si="4"/>
        <v>665529</v>
      </c>
      <c r="AJ8" s="210">
        <f t="shared" si="5"/>
        <v>665529</v>
      </c>
      <c r="AL8" s="203">
        <f t="shared" si="6"/>
        <v>0</v>
      </c>
      <c r="AM8" s="211">
        <f t="shared" si="6"/>
        <v>59</v>
      </c>
      <c r="AN8" s="212">
        <f t="shared" si="7"/>
        <v>59</v>
      </c>
      <c r="AO8" s="213">
        <f t="shared" si="8"/>
        <v>1</v>
      </c>
    </row>
    <row r="9" spans="1:41" x14ac:dyDescent="0.2">
      <c r="A9" s="103">
        <v>95</v>
      </c>
      <c r="B9" s="104">
        <v>0.375</v>
      </c>
      <c r="C9" s="105">
        <v>2013</v>
      </c>
      <c r="D9" s="105">
        <v>8</v>
      </c>
      <c r="E9" s="105">
        <v>7</v>
      </c>
      <c r="F9" s="106">
        <v>665588</v>
      </c>
      <c r="G9" s="105">
        <v>0</v>
      </c>
      <c r="H9" s="106">
        <v>454931</v>
      </c>
      <c r="I9" s="105">
        <v>0</v>
      </c>
      <c r="J9" s="105">
        <v>0</v>
      </c>
      <c r="K9" s="105">
        <v>0</v>
      </c>
      <c r="L9" s="107">
        <v>310.1284</v>
      </c>
      <c r="M9" s="106">
        <v>20.100000000000001</v>
      </c>
      <c r="N9" s="108">
        <v>0</v>
      </c>
      <c r="O9" s="109">
        <v>3142</v>
      </c>
      <c r="P9" s="94">
        <f t="shared" si="0"/>
        <v>3142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3142</v>
      </c>
      <c r="W9" s="113">
        <f t="shared" si="10"/>
        <v>110958.69314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665588</v>
      </c>
      <c r="AF9" s="103"/>
      <c r="AG9" s="207"/>
      <c r="AH9" s="208"/>
      <c r="AI9" s="209">
        <f t="shared" si="4"/>
        <v>665588</v>
      </c>
      <c r="AJ9" s="210">
        <f t="shared" si="5"/>
        <v>665588</v>
      </c>
      <c r="AL9" s="203">
        <f t="shared" si="6"/>
        <v>0</v>
      </c>
      <c r="AM9" s="211">
        <f t="shared" si="6"/>
        <v>3142</v>
      </c>
      <c r="AN9" s="212">
        <f t="shared" si="7"/>
        <v>3142</v>
      </c>
      <c r="AO9" s="213">
        <f t="shared" si="8"/>
        <v>1</v>
      </c>
    </row>
    <row r="10" spans="1:41" x14ac:dyDescent="0.2">
      <c r="A10" s="103">
        <v>95</v>
      </c>
      <c r="B10" s="104">
        <v>0.375</v>
      </c>
      <c r="C10" s="105">
        <v>2013</v>
      </c>
      <c r="D10" s="105">
        <v>8</v>
      </c>
      <c r="E10" s="105">
        <v>8</v>
      </c>
      <c r="F10" s="106">
        <v>668730</v>
      </c>
      <c r="G10" s="105">
        <v>0</v>
      </c>
      <c r="H10" s="106">
        <v>455065</v>
      </c>
      <c r="I10" s="105">
        <v>0</v>
      </c>
      <c r="J10" s="105">
        <v>0</v>
      </c>
      <c r="K10" s="105">
        <v>0</v>
      </c>
      <c r="L10" s="107">
        <v>319.25790000000001</v>
      </c>
      <c r="M10" s="106">
        <v>23.8</v>
      </c>
      <c r="N10" s="108">
        <v>0</v>
      </c>
      <c r="O10" s="109">
        <v>4701</v>
      </c>
      <c r="P10" s="94">
        <f t="shared" si="0"/>
        <v>4701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4701</v>
      </c>
      <c r="W10" s="113">
        <f t="shared" si="10"/>
        <v>166014.26366999999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668730</v>
      </c>
      <c r="AF10" s="103"/>
      <c r="AG10" s="207"/>
      <c r="AH10" s="208"/>
      <c r="AI10" s="209">
        <f t="shared" si="4"/>
        <v>668730</v>
      </c>
      <c r="AJ10" s="210">
        <f t="shared" si="5"/>
        <v>668730</v>
      </c>
      <c r="AL10" s="203">
        <f t="shared" si="6"/>
        <v>0</v>
      </c>
      <c r="AM10" s="211">
        <f t="shared" si="6"/>
        <v>4701</v>
      </c>
      <c r="AN10" s="212">
        <f t="shared" si="7"/>
        <v>4701</v>
      </c>
      <c r="AO10" s="213">
        <f t="shared" si="8"/>
        <v>1</v>
      </c>
    </row>
    <row r="11" spans="1:41" x14ac:dyDescent="0.2">
      <c r="A11" s="103">
        <v>95</v>
      </c>
      <c r="B11" s="104">
        <v>0.375</v>
      </c>
      <c r="C11" s="105">
        <v>2013</v>
      </c>
      <c r="D11" s="105">
        <v>8</v>
      </c>
      <c r="E11" s="105">
        <v>9</v>
      </c>
      <c r="F11" s="106">
        <v>673431</v>
      </c>
      <c r="G11" s="105">
        <v>0</v>
      </c>
      <c r="H11" s="106">
        <v>455266</v>
      </c>
      <c r="I11" s="105">
        <v>0</v>
      </c>
      <c r="J11" s="105">
        <v>0</v>
      </c>
      <c r="K11" s="105">
        <v>0</v>
      </c>
      <c r="L11" s="107">
        <v>321.43169999999998</v>
      </c>
      <c r="M11" s="106">
        <v>22.8</v>
      </c>
      <c r="N11" s="108">
        <v>0</v>
      </c>
      <c r="O11" s="109">
        <v>4789</v>
      </c>
      <c r="P11" s="94">
        <f t="shared" si="0"/>
        <v>4789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4789</v>
      </c>
      <c r="W11" s="116">
        <f t="shared" si="10"/>
        <v>169121.95462999999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673431</v>
      </c>
      <c r="AF11" s="103"/>
      <c r="AG11" s="207"/>
      <c r="AH11" s="208"/>
      <c r="AI11" s="209">
        <f t="shared" si="4"/>
        <v>673431</v>
      </c>
      <c r="AJ11" s="210">
        <f t="shared" si="5"/>
        <v>673431</v>
      </c>
      <c r="AL11" s="203">
        <f t="shared" si="6"/>
        <v>0</v>
      </c>
      <c r="AM11" s="211">
        <f t="shared" si="6"/>
        <v>4789</v>
      </c>
      <c r="AN11" s="212">
        <f t="shared" si="7"/>
        <v>4789</v>
      </c>
      <c r="AO11" s="213">
        <f t="shared" si="8"/>
        <v>1</v>
      </c>
    </row>
    <row r="12" spans="1:41" x14ac:dyDescent="0.2">
      <c r="A12" s="103">
        <v>95</v>
      </c>
      <c r="B12" s="104">
        <v>0.375</v>
      </c>
      <c r="C12" s="105">
        <v>2013</v>
      </c>
      <c r="D12" s="105">
        <v>8</v>
      </c>
      <c r="E12" s="105">
        <v>10</v>
      </c>
      <c r="F12" s="106">
        <v>678220</v>
      </c>
      <c r="G12" s="105">
        <v>0</v>
      </c>
      <c r="H12" s="106">
        <v>455471</v>
      </c>
      <c r="I12" s="105">
        <v>0</v>
      </c>
      <c r="J12" s="105">
        <v>0</v>
      </c>
      <c r="K12" s="105">
        <v>0</v>
      </c>
      <c r="L12" s="107">
        <v>323.38630000000001</v>
      </c>
      <c r="M12" s="106">
        <v>23.3</v>
      </c>
      <c r="N12" s="108">
        <v>0</v>
      </c>
      <c r="O12" s="109">
        <v>806</v>
      </c>
      <c r="P12" s="94">
        <f t="shared" si="0"/>
        <v>806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806</v>
      </c>
      <c r="W12" s="116">
        <f t="shared" si="10"/>
        <v>28463.624019999999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678220</v>
      </c>
      <c r="AF12" s="103"/>
      <c r="AG12" s="207"/>
      <c r="AH12" s="208"/>
      <c r="AI12" s="209">
        <f t="shared" si="4"/>
        <v>678220</v>
      </c>
      <c r="AJ12" s="210">
        <f t="shared" si="5"/>
        <v>678220</v>
      </c>
      <c r="AL12" s="203">
        <f t="shared" si="6"/>
        <v>0</v>
      </c>
      <c r="AM12" s="211">
        <f t="shared" si="6"/>
        <v>806</v>
      </c>
      <c r="AN12" s="212">
        <f t="shared" si="7"/>
        <v>806</v>
      </c>
      <c r="AO12" s="213">
        <f t="shared" si="8"/>
        <v>1</v>
      </c>
    </row>
    <row r="13" spans="1:41" x14ac:dyDescent="0.2">
      <c r="A13" s="103">
        <v>95</v>
      </c>
      <c r="B13" s="104">
        <v>0.375</v>
      </c>
      <c r="C13" s="105">
        <v>2013</v>
      </c>
      <c r="D13" s="105">
        <v>8</v>
      </c>
      <c r="E13" s="105">
        <v>11</v>
      </c>
      <c r="F13" s="106">
        <v>679026</v>
      </c>
      <c r="G13" s="105">
        <v>0</v>
      </c>
      <c r="H13" s="106">
        <v>455505</v>
      </c>
      <c r="I13" s="105">
        <v>0</v>
      </c>
      <c r="J13" s="105">
        <v>0</v>
      </c>
      <c r="K13" s="105">
        <v>0</v>
      </c>
      <c r="L13" s="107">
        <v>329.0677</v>
      </c>
      <c r="M13" s="106">
        <v>17.8</v>
      </c>
      <c r="N13" s="108">
        <v>0</v>
      </c>
      <c r="O13" s="109">
        <v>887</v>
      </c>
      <c r="P13" s="94">
        <f t="shared" si="0"/>
        <v>887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887</v>
      </c>
      <c r="W13" s="116">
        <f t="shared" si="10"/>
        <v>31324.112290000001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679026</v>
      </c>
      <c r="AF13" s="103"/>
      <c r="AG13" s="207"/>
      <c r="AH13" s="208"/>
      <c r="AI13" s="209">
        <f t="shared" si="4"/>
        <v>679026</v>
      </c>
      <c r="AJ13" s="210">
        <f t="shared" si="5"/>
        <v>679026</v>
      </c>
      <c r="AL13" s="203">
        <f t="shared" si="6"/>
        <v>0</v>
      </c>
      <c r="AM13" s="211">
        <f t="shared" si="6"/>
        <v>887</v>
      </c>
      <c r="AN13" s="212">
        <f t="shared" si="7"/>
        <v>887</v>
      </c>
      <c r="AO13" s="213">
        <f t="shared" si="8"/>
        <v>1</v>
      </c>
    </row>
    <row r="14" spans="1:41" x14ac:dyDescent="0.2">
      <c r="A14" s="103">
        <v>95</v>
      </c>
      <c r="B14" s="104">
        <v>0.375</v>
      </c>
      <c r="C14" s="105">
        <v>2013</v>
      </c>
      <c r="D14" s="105">
        <v>8</v>
      </c>
      <c r="E14" s="105">
        <v>12</v>
      </c>
      <c r="F14" s="106">
        <v>679913</v>
      </c>
      <c r="G14" s="105">
        <v>0</v>
      </c>
      <c r="H14" s="106">
        <v>455542</v>
      </c>
      <c r="I14" s="105">
        <v>0</v>
      </c>
      <c r="J14" s="105">
        <v>0</v>
      </c>
      <c r="K14" s="105">
        <v>0</v>
      </c>
      <c r="L14" s="107">
        <v>329.46769999999998</v>
      </c>
      <c r="M14" s="106">
        <v>17.2</v>
      </c>
      <c r="N14" s="108">
        <v>0</v>
      </c>
      <c r="O14" s="109">
        <v>4937</v>
      </c>
      <c r="P14" s="94">
        <f t="shared" si="0"/>
        <v>4937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4937</v>
      </c>
      <c r="W14" s="116">
        <f t="shared" si="10"/>
        <v>174348.52578999999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679913</v>
      </c>
      <c r="AF14" s="103"/>
      <c r="AG14" s="207"/>
      <c r="AH14" s="208"/>
      <c r="AI14" s="209">
        <f t="shared" si="4"/>
        <v>679913</v>
      </c>
      <c r="AJ14" s="210">
        <f t="shared" si="5"/>
        <v>679913</v>
      </c>
      <c r="AL14" s="203">
        <f t="shared" si="6"/>
        <v>0</v>
      </c>
      <c r="AM14" s="211">
        <f t="shared" si="6"/>
        <v>4937</v>
      </c>
      <c r="AN14" s="212">
        <f t="shared" si="7"/>
        <v>4937</v>
      </c>
      <c r="AO14" s="213">
        <f t="shared" si="8"/>
        <v>1</v>
      </c>
    </row>
    <row r="15" spans="1:41" x14ac:dyDescent="0.2">
      <c r="A15" s="103">
        <v>95</v>
      </c>
      <c r="B15" s="104">
        <v>0.375</v>
      </c>
      <c r="C15" s="105">
        <v>2013</v>
      </c>
      <c r="D15" s="105">
        <v>8</v>
      </c>
      <c r="E15" s="105">
        <v>13</v>
      </c>
      <c r="F15" s="106">
        <v>684850</v>
      </c>
      <c r="G15" s="105">
        <v>0</v>
      </c>
      <c r="H15" s="106">
        <v>455753</v>
      </c>
      <c r="I15" s="105">
        <v>0</v>
      </c>
      <c r="J15" s="105">
        <v>0</v>
      </c>
      <c r="K15" s="105">
        <v>0</v>
      </c>
      <c r="L15" s="107">
        <v>322.56220000000002</v>
      </c>
      <c r="M15" s="106">
        <v>22.8</v>
      </c>
      <c r="N15" s="108">
        <v>0</v>
      </c>
      <c r="O15" s="109">
        <v>4774</v>
      </c>
      <c r="P15" s="94">
        <f t="shared" si="0"/>
        <v>4774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4774</v>
      </c>
      <c r="W15" s="116">
        <f t="shared" si="10"/>
        <v>168592.23457999999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684850</v>
      </c>
      <c r="AF15" s="103"/>
      <c r="AG15" s="207"/>
      <c r="AH15" s="208"/>
      <c r="AI15" s="209">
        <f t="shared" si="4"/>
        <v>684850</v>
      </c>
      <c r="AJ15" s="210">
        <f t="shared" si="5"/>
        <v>684850</v>
      </c>
      <c r="AL15" s="203">
        <f t="shared" si="6"/>
        <v>0</v>
      </c>
      <c r="AM15" s="211">
        <f t="shared" si="6"/>
        <v>4774</v>
      </c>
      <c r="AN15" s="212">
        <f t="shared" si="7"/>
        <v>4774</v>
      </c>
      <c r="AO15" s="213">
        <f t="shared" si="8"/>
        <v>1</v>
      </c>
    </row>
    <row r="16" spans="1:41" x14ac:dyDescent="0.2">
      <c r="A16" s="103">
        <v>95</v>
      </c>
      <c r="B16" s="104">
        <v>0.375</v>
      </c>
      <c r="C16" s="105">
        <v>2013</v>
      </c>
      <c r="D16" s="105">
        <v>8</v>
      </c>
      <c r="E16" s="105">
        <v>14</v>
      </c>
      <c r="F16" s="106">
        <v>689624</v>
      </c>
      <c r="G16" s="105">
        <v>0</v>
      </c>
      <c r="H16" s="106">
        <v>455958</v>
      </c>
      <c r="I16" s="105">
        <v>0</v>
      </c>
      <c r="J16" s="105">
        <v>0</v>
      </c>
      <c r="K16" s="105">
        <v>0</v>
      </c>
      <c r="L16" s="107">
        <v>320.72469999999998</v>
      </c>
      <c r="M16" s="106">
        <v>22.6</v>
      </c>
      <c r="N16" s="108">
        <v>0</v>
      </c>
      <c r="O16" s="109">
        <v>3709</v>
      </c>
      <c r="P16" s="94">
        <f t="shared" si="0"/>
        <v>3709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3709</v>
      </c>
      <c r="W16" s="116">
        <f t="shared" si="10"/>
        <v>130982.11103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689624</v>
      </c>
      <c r="AF16" s="103"/>
      <c r="AG16" s="207"/>
      <c r="AH16" s="208"/>
      <c r="AI16" s="209">
        <f t="shared" si="4"/>
        <v>689624</v>
      </c>
      <c r="AJ16" s="210">
        <f t="shared" si="5"/>
        <v>689624</v>
      </c>
      <c r="AL16" s="203">
        <f t="shared" si="6"/>
        <v>0</v>
      </c>
      <c r="AM16" s="211">
        <f t="shared" si="6"/>
        <v>3709</v>
      </c>
      <c r="AN16" s="212">
        <f t="shared" si="7"/>
        <v>3709</v>
      </c>
      <c r="AO16" s="213">
        <f t="shared" si="8"/>
        <v>1</v>
      </c>
    </row>
    <row r="17" spans="1:41" x14ac:dyDescent="0.2">
      <c r="A17" s="103">
        <v>95</v>
      </c>
      <c r="B17" s="104">
        <v>0.375</v>
      </c>
      <c r="C17" s="105">
        <v>2013</v>
      </c>
      <c r="D17" s="105">
        <v>8</v>
      </c>
      <c r="E17" s="105">
        <v>15</v>
      </c>
      <c r="F17" s="106">
        <v>693333</v>
      </c>
      <c r="G17" s="105">
        <v>0</v>
      </c>
      <c r="H17" s="106">
        <v>456117</v>
      </c>
      <c r="I17" s="105">
        <v>0</v>
      </c>
      <c r="J17" s="105">
        <v>0</v>
      </c>
      <c r="K17" s="105">
        <v>0</v>
      </c>
      <c r="L17" s="107">
        <v>320.83280000000002</v>
      </c>
      <c r="M17" s="106">
        <v>22</v>
      </c>
      <c r="N17" s="108">
        <v>0</v>
      </c>
      <c r="O17" s="109">
        <v>4406</v>
      </c>
      <c r="P17" s="94">
        <f t="shared" si="0"/>
        <v>4406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4406</v>
      </c>
      <c r="W17" s="116">
        <f t="shared" si="10"/>
        <v>155596.43601999999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693333</v>
      </c>
      <c r="AF17" s="103"/>
      <c r="AG17" s="207"/>
      <c r="AH17" s="208"/>
      <c r="AI17" s="209">
        <f t="shared" si="4"/>
        <v>693333</v>
      </c>
      <c r="AJ17" s="210">
        <f t="shared" si="5"/>
        <v>693333</v>
      </c>
      <c r="AL17" s="203">
        <f t="shared" si="6"/>
        <v>0</v>
      </c>
      <c r="AM17" s="211">
        <f t="shared" si="6"/>
        <v>4406</v>
      </c>
      <c r="AN17" s="212">
        <f t="shared" si="7"/>
        <v>4406</v>
      </c>
      <c r="AO17" s="213">
        <f t="shared" si="8"/>
        <v>1</v>
      </c>
    </row>
    <row r="18" spans="1:41" x14ac:dyDescent="0.2">
      <c r="A18" s="103">
        <v>95</v>
      </c>
      <c r="B18" s="104">
        <v>0.375</v>
      </c>
      <c r="C18" s="105">
        <v>2013</v>
      </c>
      <c r="D18" s="105">
        <v>8</v>
      </c>
      <c r="E18" s="105">
        <v>16</v>
      </c>
      <c r="F18" s="106">
        <v>697739</v>
      </c>
      <c r="G18" s="105">
        <v>0</v>
      </c>
      <c r="H18" s="106">
        <v>456307</v>
      </c>
      <c r="I18" s="105">
        <v>0</v>
      </c>
      <c r="J18" s="105">
        <v>0</v>
      </c>
      <c r="K18" s="105">
        <v>0</v>
      </c>
      <c r="L18" s="107">
        <v>320.62670000000003</v>
      </c>
      <c r="M18" s="106">
        <v>22.8</v>
      </c>
      <c r="N18" s="108">
        <v>0</v>
      </c>
      <c r="O18" s="109">
        <v>4421</v>
      </c>
      <c r="P18" s="94">
        <f t="shared" si="0"/>
        <v>4421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4421</v>
      </c>
      <c r="W18" s="116">
        <f t="shared" si="10"/>
        <v>156126.15607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697739</v>
      </c>
      <c r="AF18" s="103"/>
      <c r="AG18" s="207"/>
      <c r="AH18" s="208"/>
      <c r="AI18" s="209">
        <f t="shared" si="4"/>
        <v>697739</v>
      </c>
      <c r="AJ18" s="210">
        <f t="shared" si="5"/>
        <v>697739</v>
      </c>
      <c r="AL18" s="203">
        <f t="shared" si="6"/>
        <v>0</v>
      </c>
      <c r="AM18" s="211">
        <f t="shared" si="6"/>
        <v>4421</v>
      </c>
      <c r="AN18" s="212">
        <f t="shared" si="7"/>
        <v>4421</v>
      </c>
      <c r="AO18" s="213">
        <f t="shared" si="8"/>
        <v>1</v>
      </c>
    </row>
    <row r="19" spans="1:41" x14ac:dyDescent="0.2">
      <c r="A19" s="103">
        <v>95</v>
      </c>
      <c r="B19" s="104">
        <v>0.375</v>
      </c>
      <c r="C19" s="105">
        <v>2013</v>
      </c>
      <c r="D19" s="105">
        <v>8</v>
      </c>
      <c r="E19" s="105">
        <v>17</v>
      </c>
      <c r="F19" s="106">
        <v>702160</v>
      </c>
      <c r="G19" s="105">
        <v>0</v>
      </c>
      <c r="H19" s="106">
        <v>456496</v>
      </c>
      <c r="I19" s="105">
        <v>0</v>
      </c>
      <c r="J19" s="105">
        <v>0</v>
      </c>
      <c r="K19" s="105">
        <v>0</v>
      </c>
      <c r="L19" s="107">
        <v>322.52809999999999</v>
      </c>
      <c r="M19" s="106">
        <v>22.9</v>
      </c>
      <c r="N19" s="108">
        <v>0</v>
      </c>
      <c r="O19" s="109">
        <v>1387</v>
      </c>
      <c r="P19" s="94">
        <f t="shared" si="0"/>
        <v>1387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1387</v>
      </c>
      <c r="W19" s="116">
        <f t="shared" si="10"/>
        <v>48981.447289999996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702160</v>
      </c>
      <c r="AF19" s="103"/>
      <c r="AG19" s="207"/>
      <c r="AH19" s="208"/>
      <c r="AI19" s="209">
        <f t="shared" si="4"/>
        <v>702160</v>
      </c>
      <c r="AJ19" s="210">
        <f t="shared" si="5"/>
        <v>702160</v>
      </c>
      <c r="AL19" s="203">
        <f t="shared" si="6"/>
        <v>0</v>
      </c>
      <c r="AM19" s="211">
        <f t="shared" si="6"/>
        <v>1387</v>
      </c>
      <c r="AN19" s="212">
        <f t="shared" si="7"/>
        <v>1387</v>
      </c>
      <c r="AO19" s="213">
        <f t="shared" si="8"/>
        <v>1</v>
      </c>
    </row>
    <row r="20" spans="1:41" x14ac:dyDescent="0.2">
      <c r="A20" s="103">
        <v>95</v>
      </c>
      <c r="B20" s="104">
        <v>0.375</v>
      </c>
      <c r="C20" s="105">
        <v>2013</v>
      </c>
      <c r="D20" s="105">
        <v>8</v>
      </c>
      <c r="E20" s="105">
        <v>18</v>
      </c>
      <c r="F20" s="106">
        <v>703547</v>
      </c>
      <c r="G20" s="105">
        <v>0</v>
      </c>
      <c r="H20" s="106">
        <v>456554</v>
      </c>
      <c r="I20" s="105">
        <v>0</v>
      </c>
      <c r="J20" s="105">
        <v>0</v>
      </c>
      <c r="K20" s="105">
        <v>0</v>
      </c>
      <c r="L20" s="107">
        <v>329.51530000000002</v>
      </c>
      <c r="M20" s="106">
        <v>19.7</v>
      </c>
      <c r="N20" s="108">
        <v>0</v>
      </c>
      <c r="O20" s="109">
        <v>571</v>
      </c>
      <c r="P20" s="94">
        <f t="shared" si="0"/>
        <v>571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571</v>
      </c>
      <c r="W20" s="116">
        <f t="shared" si="10"/>
        <v>20164.67657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703547</v>
      </c>
      <c r="AF20" s="103"/>
      <c r="AG20" s="207"/>
      <c r="AH20" s="208"/>
      <c r="AI20" s="209">
        <f t="shared" si="4"/>
        <v>703547</v>
      </c>
      <c r="AJ20" s="210">
        <f t="shared" si="5"/>
        <v>703547</v>
      </c>
      <c r="AL20" s="203">
        <f t="shared" si="6"/>
        <v>704122</v>
      </c>
      <c r="AM20" s="211">
        <f t="shared" si="6"/>
        <v>571</v>
      </c>
      <c r="AN20" s="212">
        <f t="shared" si="7"/>
        <v>-703551</v>
      </c>
      <c r="AO20" s="213">
        <f t="shared" si="8"/>
        <v>-1232.1383537653239</v>
      </c>
    </row>
    <row r="21" spans="1:41" x14ac:dyDescent="0.2">
      <c r="A21" s="103">
        <v>95</v>
      </c>
      <c r="B21" s="104">
        <v>0.375</v>
      </c>
      <c r="C21" s="105">
        <v>2013</v>
      </c>
      <c r="D21" s="105">
        <v>8</v>
      </c>
      <c r="E21" s="105">
        <v>19</v>
      </c>
      <c r="F21" s="106">
        <v>704118</v>
      </c>
      <c r="G21" s="105">
        <v>0</v>
      </c>
      <c r="H21" s="106">
        <v>456578</v>
      </c>
      <c r="I21" s="105">
        <v>0</v>
      </c>
      <c r="J21" s="105">
        <v>0</v>
      </c>
      <c r="K21" s="105">
        <v>0</v>
      </c>
      <c r="L21" s="107">
        <v>329.50099999999998</v>
      </c>
      <c r="M21" s="106">
        <v>20.399999999999999</v>
      </c>
      <c r="N21" s="108">
        <v>0</v>
      </c>
      <c r="O21" s="109">
        <v>3351</v>
      </c>
      <c r="P21" s="94">
        <f t="shared" si="0"/>
        <v>3351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3351</v>
      </c>
      <c r="W21" s="116">
        <f t="shared" si="10"/>
        <v>118339.45917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704118</v>
      </c>
      <c r="AF21" s="103">
        <v>95</v>
      </c>
      <c r="AG21" s="207">
        <v>19</v>
      </c>
      <c r="AH21" s="208">
        <v>704122</v>
      </c>
      <c r="AI21" s="209">
        <f t="shared" si="4"/>
        <v>704118</v>
      </c>
      <c r="AJ21" s="210">
        <f t="shared" si="5"/>
        <v>-4</v>
      </c>
      <c r="AL21" s="203">
        <f t="shared" si="6"/>
        <v>3349</v>
      </c>
      <c r="AM21" s="211">
        <f t="shared" si="6"/>
        <v>3351</v>
      </c>
      <c r="AN21" s="212">
        <f t="shared" si="7"/>
        <v>2</v>
      </c>
      <c r="AO21" s="213">
        <f t="shared" si="8"/>
        <v>5.9683676514473295E-4</v>
      </c>
    </row>
    <row r="22" spans="1:41" x14ac:dyDescent="0.2">
      <c r="A22" s="103">
        <v>95</v>
      </c>
      <c r="B22" s="104">
        <v>0.375</v>
      </c>
      <c r="C22" s="105">
        <v>2013</v>
      </c>
      <c r="D22" s="105">
        <v>8</v>
      </c>
      <c r="E22" s="105">
        <v>20</v>
      </c>
      <c r="F22" s="106">
        <v>707469</v>
      </c>
      <c r="G22" s="105">
        <v>0</v>
      </c>
      <c r="H22" s="106">
        <v>456722</v>
      </c>
      <c r="I22" s="105">
        <v>0</v>
      </c>
      <c r="J22" s="105">
        <v>0</v>
      </c>
      <c r="K22" s="105">
        <v>0</v>
      </c>
      <c r="L22" s="107">
        <v>321.97570000000002</v>
      </c>
      <c r="M22" s="106">
        <v>21.9</v>
      </c>
      <c r="N22" s="108">
        <v>0</v>
      </c>
      <c r="O22" s="109">
        <v>2331</v>
      </c>
      <c r="P22" s="94">
        <f t="shared" si="0"/>
        <v>2331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2331</v>
      </c>
      <c r="W22" s="116">
        <f t="shared" si="10"/>
        <v>82318.495769999994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707469</v>
      </c>
      <c r="AF22" s="103">
        <v>95</v>
      </c>
      <c r="AG22" s="207">
        <v>20</v>
      </c>
      <c r="AH22" s="208">
        <v>707471</v>
      </c>
      <c r="AI22" s="209">
        <f t="shared" si="4"/>
        <v>707469</v>
      </c>
      <c r="AJ22" s="210">
        <f t="shared" si="5"/>
        <v>-2</v>
      </c>
      <c r="AL22" s="203">
        <f t="shared" si="6"/>
        <v>2329</v>
      </c>
      <c r="AM22" s="211">
        <f t="shared" si="6"/>
        <v>2331</v>
      </c>
      <c r="AN22" s="212">
        <f t="shared" si="7"/>
        <v>2</v>
      </c>
      <c r="AO22" s="213">
        <f t="shared" si="8"/>
        <v>8.5800085800085801E-4</v>
      </c>
    </row>
    <row r="23" spans="1:41" x14ac:dyDescent="0.2">
      <c r="A23" s="103">
        <v>95</v>
      </c>
      <c r="B23" s="104">
        <v>0.375</v>
      </c>
      <c r="C23" s="105">
        <v>2013</v>
      </c>
      <c r="D23" s="105">
        <v>8</v>
      </c>
      <c r="E23" s="105">
        <v>21</v>
      </c>
      <c r="F23" s="106">
        <v>709800</v>
      </c>
      <c r="G23" s="105">
        <v>0</v>
      </c>
      <c r="H23" s="106">
        <v>456821</v>
      </c>
      <c r="I23" s="105">
        <v>0</v>
      </c>
      <c r="J23" s="105">
        <v>0</v>
      </c>
      <c r="K23" s="105">
        <v>0</v>
      </c>
      <c r="L23" s="107">
        <v>320.83240000000001</v>
      </c>
      <c r="M23" s="106">
        <v>21.4</v>
      </c>
      <c r="N23" s="108">
        <v>0</v>
      </c>
      <c r="O23" s="109">
        <v>1543</v>
      </c>
      <c r="P23" s="94">
        <f t="shared" si="0"/>
        <v>1543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1543</v>
      </c>
      <c r="W23" s="116">
        <f t="shared" si="10"/>
        <v>54490.535810000001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709800</v>
      </c>
      <c r="AF23" s="103">
        <v>95</v>
      </c>
      <c r="AG23" s="207">
        <v>21</v>
      </c>
      <c r="AH23" s="208">
        <v>709800</v>
      </c>
      <c r="AI23" s="209">
        <f t="shared" si="4"/>
        <v>709800</v>
      </c>
      <c r="AJ23" s="210">
        <f t="shared" si="5"/>
        <v>0</v>
      </c>
      <c r="AL23" s="203">
        <f t="shared" si="6"/>
        <v>1546</v>
      </c>
      <c r="AM23" s="211">
        <f t="shared" si="6"/>
        <v>1543</v>
      </c>
      <c r="AN23" s="212">
        <f t="shared" si="7"/>
        <v>-3</v>
      </c>
      <c r="AO23" s="213">
        <f t="shared" si="8"/>
        <v>-1.9442644199611147E-3</v>
      </c>
    </row>
    <row r="24" spans="1:41" x14ac:dyDescent="0.2">
      <c r="A24" s="103">
        <v>95</v>
      </c>
      <c r="B24" s="104">
        <v>0.375</v>
      </c>
      <c r="C24" s="105">
        <v>2013</v>
      </c>
      <c r="D24" s="105">
        <v>8</v>
      </c>
      <c r="E24" s="105">
        <v>22</v>
      </c>
      <c r="F24" s="106">
        <v>711343</v>
      </c>
      <c r="G24" s="105">
        <v>0</v>
      </c>
      <c r="H24" s="106">
        <v>456887</v>
      </c>
      <c r="I24" s="105">
        <v>0</v>
      </c>
      <c r="J24" s="105">
        <v>0</v>
      </c>
      <c r="K24" s="105">
        <v>0</v>
      </c>
      <c r="L24" s="107">
        <v>321.96460000000002</v>
      </c>
      <c r="M24" s="106">
        <v>18.8</v>
      </c>
      <c r="N24" s="108">
        <v>0</v>
      </c>
      <c r="O24" s="109">
        <v>3600</v>
      </c>
      <c r="P24" s="94">
        <f t="shared" si="0"/>
        <v>3600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3600</v>
      </c>
      <c r="W24" s="116">
        <f t="shared" si="10"/>
        <v>127132.81200000001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711343</v>
      </c>
      <c r="AF24" s="103">
        <v>95</v>
      </c>
      <c r="AG24" s="207">
        <v>22</v>
      </c>
      <c r="AH24" s="208">
        <v>711346</v>
      </c>
      <c r="AI24" s="209">
        <f t="shared" si="4"/>
        <v>711343</v>
      </c>
      <c r="AJ24" s="210">
        <f t="shared" si="5"/>
        <v>-3</v>
      </c>
      <c r="AL24" s="203">
        <f t="shared" si="6"/>
        <v>3602</v>
      </c>
      <c r="AM24" s="211">
        <f t="shared" si="6"/>
        <v>3600</v>
      </c>
      <c r="AN24" s="212">
        <f t="shared" si="7"/>
        <v>-2</v>
      </c>
      <c r="AO24" s="213">
        <f t="shared" si="8"/>
        <v>-5.5555555555555556E-4</v>
      </c>
    </row>
    <row r="25" spans="1:41" x14ac:dyDescent="0.2">
      <c r="A25" s="103">
        <v>95</v>
      </c>
      <c r="B25" s="104">
        <v>0.375</v>
      </c>
      <c r="C25" s="105">
        <v>2013</v>
      </c>
      <c r="D25" s="105">
        <v>8</v>
      </c>
      <c r="E25" s="105">
        <v>23</v>
      </c>
      <c r="F25" s="106">
        <v>714943</v>
      </c>
      <c r="G25" s="105">
        <v>0</v>
      </c>
      <c r="H25" s="106">
        <v>457040</v>
      </c>
      <c r="I25" s="105">
        <v>0</v>
      </c>
      <c r="J25" s="105">
        <v>0</v>
      </c>
      <c r="K25" s="105">
        <v>0</v>
      </c>
      <c r="L25" s="107">
        <v>321.80160000000001</v>
      </c>
      <c r="M25" s="106">
        <v>22.5</v>
      </c>
      <c r="N25" s="108">
        <v>0</v>
      </c>
      <c r="O25" s="109">
        <v>3779</v>
      </c>
      <c r="P25" s="94">
        <f t="shared" si="0"/>
        <v>3779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3779</v>
      </c>
      <c r="W25" s="116">
        <f t="shared" si="10"/>
        <v>133454.13793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714943</v>
      </c>
      <c r="AF25" s="103">
        <v>95</v>
      </c>
      <c r="AG25" s="207">
        <v>23</v>
      </c>
      <c r="AH25" s="208">
        <v>714948</v>
      </c>
      <c r="AI25" s="209">
        <f t="shared" si="4"/>
        <v>714943</v>
      </c>
      <c r="AJ25" s="210">
        <f t="shared" si="5"/>
        <v>-5</v>
      </c>
      <c r="AL25" s="203">
        <f t="shared" si="6"/>
        <v>3778</v>
      </c>
      <c r="AM25" s="211">
        <f t="shared" si="6"/>
        <v>3779</v>
      </c>
      <c r="AN25" s="212">
        <f t="shared" si="7"/>
        <v>1</v>
      </c>
      <c r="AO25" s="213">
        <f t="shared" si="8"/>
        <v>2.646202699126753E-4</v>
      </c>
    </row>
    <row r="26" spans="1:41" x14ac:dyDescent="0.2">
      <c r="A26" s="103">
        <v>95</v>
      </c>
      <c r="B26" s="104">
        <v>0.375</v>
      </c>
      <c r="C26" s="105">
        <v>2013</v>
      </c>
      <c r="D26" s="105">
        <v>8</v>
      </c>
      <c r="E26" s="105">
        <v>24</v>
      </c>
      <c r="F26" s="106">
        <v>718722</v>
      </c>
      <c r="G26" s="105">
        <v>0</v>
      </c>
      <c r="H26" s="106">
        <v>457202</v>
      </c>
      <c r="I26" s="105">
        <v>0</v>
      </c>
      <c r="J26" s="105">
        <v>0</v>
      </c>
      <c r="K26" s="105">
        <v>0</v>
      </c>
      <c r="L26" s="107">
        <v>322.92669999999998</v>
      </c>
      <c r="M26" s="106">
        <v>22.6</v>
      </c>
      <c r="N26" s="108">
        <v>0</v>
      </c>
      <c r="O26" s="109">
        <v>663</v>
      </c>
      <c r="P26" s="94">
        <f t="shared" si="0"/>
        <v>663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663</v>
      </c>
      <c r="W26" s="116">
        <f t="shared" si="10"/>
        <v>23413.626209999999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>718722</v>
      </c>
      <c r="AF26" s="103">
        <v>95</v>
      </c>
      <c r="AG26" s="207">
        <v>24</v>
      </c>
      <c r="AH26" s="208">
        <v>718726</v>
      </c>
      <c r="AI26" s="209">
        <f t="shared" si="4"/>
        <v>718722</v>
      </c>
      <c r="AJ26" s="210">
        <f t="shared" si="5"/>
        <v>-4</v>
      </c>
      <c r="AL26" s="203">
        <f t="shared" si="6"/>
        <v>659</v>
      </c>
      <c r="AM26" s="211">
        <f t="shared" si="6"/>
        <v>663</v>
      </c>
      <c r="AN26" s="212">
        <f t="shared" si="7"/>
        <v>4</v>
      </c>
      <c r="AO26" s="213">
        <f t="shared" si="8"/>
        <v>6.0331825037707393E-3</v>
      </c>
    </row>
    <row r="27" spans="1:41" x14ac:dyDescent="0.2">
      <c r="A27" s="103">
        <v>95</v>
      </c>
      <c r="B27" s="104">
        <v>0.375</v>
      </c>
      <c r="C27" s="105">
        <v>2013</v>
      </c>
      <c r="D27" s="105">
        <v>8</v>
      </c>
      <c r="E27" s="105">
        <v>25</v>
      </c>
      <c r="F27" s="106">
        <v>719385</v>
      </c>
      <c r="G27" s="105">
        <v>0</v>
      </c>
      <c r="H27" s="106">
        <v>457230</v>
      </c>
      <c r="I27" s="105">
        <v>0</v>
      </c>
      <c r="J27" s="105">
        <v>0</v>
      </c>
      <c r="K27" s="105">
        <v>0</v>
      </c>
      <c r="L27" s="107">
        <v>328.70699999999999</v>
      </c>
      <c r="M27" s="106">
        <v>20.7</v>
      </c>
      <c r="N27" s="108">
        <v>0</v>
      </c>
      <c r="O27" s="109">
        <v>2384</v>
      </c>
      <c r="P27" s="94">
        <f t="shared" si="0"/>
        <v>2384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2384</v>
      </c>
      <c r="W27" s="116">
        <f t="shared" si="10"/>
        <v>84190.173280000003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>719385</v>
      </c>
      <c r="AF27" s="103">
        <v>95</v>
      </c>
      <c r="AG27" s="207">
        <v>25</v>
      </c>
      <c r="AH27" s="208">
        <v>719385</v>
      </c>
      <c r="AI27" s="209">
        <f t="shared" si="4"/>
        <v>719385</v>
      </c>
      <c r="AJ27" s="210">
        <f t="shared" si="5"/>
        <v>0</v>
      </c>
      <c r="AL27" s="203">
        <f t="shared" si="6"/>
        <v>2388</v>
      </c>
      <c r="AM27" s="211">
        <f t="shared" si="6"/>
        <v>2384</v>
      </c>
      <c r="AN27" s="212">
        <f t="shared" si="7"/>
        <v>-4</v>
      </c>
      <c r="AO27" s="213">
        <f t="shared" si="8"/>
        <v>-1.6778523489932886E-3</v>
      </c>
    </row>
    <row r="28" spans="1:41" x14ac:dyDescent="0.2">
      <c r="A28" s="103">
        <v>95</v>
      </c>
      <c r="B28" s="104">
        <v>0.375</v>
      </c>
      <c r="C28" s="105">
        <v>2013</v>
      </c>
      <c r="D28" s="105">
        <v>8</v>
      </c>
      <c r="E28" s="105">
        <v>26</v>
      </c>
      <c r="F28" s="106">
        <v>721769</v>
      </c>
      <c r="G28" s="105">
        <v>0</v>
      </c>
      <c r="H28" s="106">
        <v>457330</v>
      </c>
      <c r="I28" s="105">
        <v>0</v>
      </c>
      <c r="J28" s="105">
        <v>0</v>
      </c>
      <c r="K28" s="105">
        <v>0</v>
      </c>
      <c r="L28" s="107">
        <v>329.13729999999998</v>
      </c>
      <c r="M28" s="106">
        <v>21.4</v>
      </c>
      <c r="N28" s="108">
        <v>0</v>
      </c>
      <c r="O28" s="109">
        <v>4819</v>
      </c>
      <c r="P28" s="94">
        <f t="shared" si="0"/>
        <v>4819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4819</v>
      </c>
      <c r="W28" s="116">
        <f t="shared" si="10"/>
        <v>170181.39473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>721769</v>
      </c>
      <c r="AF28" s="103">
        <v>95</v>
      </c>
      <c r="AG28" s="207">
        <v>26</v>
      </c>
      <c r="AH28" s="208">
        <v>721773</v>
      </c>
      <c r="AI28" s="209">
        <f t="shared" si="4"/>
        <v>721769</v>
      </c>
      <c r="AJ28" s="210">
        <f t="shared" si="5"/>
        <v>-4</v>
      </c>
      <c r="AL28" s="203">
        <f t="shared" si="6"/>
        <v>4821</v>
      </c>
      <c r="AM28" s="211">
        <f t="shared" si="6"/>
        <v>4819</v>
      </c>
      <c r="AN28" s="212">
        <f t="shared" si="7"/>
        <v>-2</v>
      </c>
      <c r="AO28" s="213">
        <f t="shared" si="8"/>
        <v>-4.1502386387217268E-4</v>
      </c>
    </row>
    <row r="29" spans="1:41" x14ac:dyDescent="0.2">
      <c r="A29" s="103">
        <v>95</v>
      </c>
      <c r="B29" s="104">
        <v>0.375</v>
      </c>
      <c r="C29" s="105">
        <v>2013</v>
      </c>
      <c r="D29" s="105">
        <v>8</v>
      </c>
      <c r="E29" s="105">
        <v>27</v>
      </c>
      <c r="F29" s="106">
        <v>726588</v>
      </c>
      <c r="G29" s="105">
        <v>0</v>
      </c>
      <c r="H29" s="106">
        <v>457535</v>
      </c>
      <c r="I29" s="105">
        <v>0</v>
      </c>
      <c r="J29" s="105">
        <v>0</v>
      </c>
      <c r="K29" s="105">
        <v>0</v>
      </c>
      <c r="L29" s="107">
        <v>321.93389999999999</v>
      </c>
      <c r="M29" s="106">
        <v>22.1</v>
      </c>
      <c r="N29" s="108">
        <v>0</v>
      </c>
      <c r="O29" s="109">
        <v>4573</v>
      </c>
      <c r="P29" s="94">
        <f t="shared" si="0"/>
        <v>4573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4573</v>
      </c>
      <c r="W29" s="116">
        <f t="shared" si="10"/>
        <v>161493.98590999999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>726588</v>
      </c>
      <c r="AF29" s="103">
        <v>95</v>
      </c>
      <c r="AG29" s="207">
        <v>27</v>
      </c>
      <c r="AH29" s="208">
        <v>726594</v>
      </c>
      <c r="AI29" s="209">
        <f t="shared" si="4"/>
        <v>726588</v>
      </c>
      <c r="AJ29" s="210">
        <f t="shared" si="5"/>
        <v>-6</v>
      </c>
      <c r="AL29" s="203">
        <f t="shared" si="6"/>
        <v>4574</v>
      </c>
      <c r="AM29" s="211">
        <f t="shared" si="6"/>
        <v>4573</v>
      </c>
      <c r="AN29" s="212">
        <f t="shared" si="7"/>
        <v>-1</v>
      </c>
      <c r="AO29" s="213">
        <f t="shared" si="8"/>
        <v>-2.1867483052700635E-4</v>
      </c>
    </row>
    <row r="30" spans="1:41" x14ac:dyDescent="0.2">
      <c r="A30" s="103">
        <v>95</v>
      </c>
      <c r="B30" s="104">
        <v>0.375</v>
      </c>
      <c r="C30" s="105">
        <v>2013</v>
      </c>
      <c r="D30" s="105">
        <v>8</v>
      </c>
      <c r="E30" s="105">
        <v>28</v>
      </c>
      <c r="F30" s="106">
        <v>731161</v>
      </c>
      <c r="G30" s="105">
        <v>0</v>
      </c>
      <c r="H30" s="106">
        <v>457731</v>
      </c>
      <c r="I30" s="105">
        <v>0</v>
      </c>
      <c r="J30" s="105">
        <v>0</v>
      </c>
      <c r="K30" s="105">
        <v>0</v>
      </c>
      <c r="L30" s="107">
        <v>320.91730000000001</v>
      </c>
      <c r="M30" s="106">
        <v>22.3</v>
      </c>
      <c r="N30" s="108">
        <v>0</v>
      </c>
      <c r="O30" s="109">
        <v>4732</v>
      </c>
      <c r="P30" s="94">
        <f t="shared" si="0"/>
        <v>4732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4732</v>
      </c>
      <c r="W30" s="116">
        <f t="shared" si="10"/>
        <v>167109.01843999999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>731161</v>
      </c>
      <c r="AF30" s="103">
        <v>95</v>
      </c>
      <c r="AG30" s="207">
        <v>28</v>
      </c>
      <c r="AH30" s="208">
        <v>731168</v>
      </c>
      <c r="AI30" s="209">
        <f t="shared" si="4"/>
        <v>731161</v>
      </c>
      <c r="AJ30" s="210">
        <f t="shared" si="5"/>
        <v>-7</v>
      </c>
      <c r="AL30" s="203">
        <f t="shared" si="6"/>
        <v>-731168</v>
      </c>
      <c r="AM30" s="211">
        <f t="shared" si="6"/>
        <v>4732</v>
      </c>
      <c r="AN30" s="212">
        <f t="shared" si="7"/>
        <v>735900</v>
      </c>
      <c r="AO30" s="213">
        <f t="shared" si="8"/>
        <v>155.5156382079459</v>
      </c>
    </row>
    <row r="31" spans="1:41" x14ac:dyDescent="0.2">
      <c r="A31" s="103">
        <v>95</v>
      </c>
      <c r="B31" s="104">
        <v>0.375</v>
      </c>
      <c r="C31" s="105">
        <v>2013</v>
      </c>
      <c r="D31" s="105">
        <v>8</v>
      </c>
      <c r="E31" s="105">
        <v>29</v>
      </c>
      <c r="F31" s="106">
        <v>735893</v>
      </c>
      <c r="G31" s="105">
        <v>0</v>
      </c>
      <c r="H31" s="106">
        <v>457935</v>
      </c>
      <c r="I31" s="105">
        <v>0</v>
      </c>
      <c r="J31" s="105">
        <v>0</v>
      </c>
      <c r="K31" s="105">
        <v>0</v>
      </c>
      <c r="L31" s="107">
        <v>320.0652</v>
      </c>
      <c r="M31" s="106">
        <v>22.4</v>
      </c>
      <c r="N31" s="108">
        <v>0</v>
      </c>
      <c r="O31" s="109">
        <v>4816</v>
      </c>
      <c r="P31" s="94">
        <f t="shared" si="0"/>
        <v>4816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4816</v>
      </c>
      <c r="W31" s="116">
        <f t="shared" si="10"/>
        <v>170075.45071999999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>735893</v>
      </c>
      <c r="AF31" s="103"/>
      <c r="AG31" s="207"/>
      <c r="AH31" s="208"/>
      <c r="AI31" s="209">
        <f t="shared" si="4"/>
        <v>735893</v>
      </c>
      <c r="AJ31" s="210">
        <f t="shared" si="5"/>
        <v>735893</v>
      </c>
      <c r="AL31" s="203">
        <f t="shared" si="6"/>
        <v>0</v>
      </c>
      <c r="AM31" s="211">
        <f t="shared" si="6"/>
        <v>4816</v>
      </c>
      <c r="AN31" s="212">
        <f t="shared" si="7"/>
        <v>4816</v>
      </c>
      <c r="AO31" s="213">
        <f t="shared" si="8"/>
        <v>1</v>
      </c>
    </row>
    <row r="32" spans="1:41" x14ac:dyDescent="0.2">
      <c r="A32" s="103">
        <v>95</v>
      </c>
      <c r="B32" s="104">
        <v>0.375</v>
      </c>
      <c r="C32" s="105">
        <v>2013</v>
      </c>
      <c r="D32" s="105">
        <v>8</v>
      </c>
      <c r="E32" s="105">
        <v>30</v>
      </c>
      <c r="F32" s="106">
        <v>740709</v>
      </c>
      <c r="G32" s="105">
        <v>0</v>
      </c>
      <c r="H32" s="106">
        <v>458141</v>
      </c>
      <c r="I32" s="105">
        <v>0</v>
      </c>
      <c r="J32" s="105">
        <v>0</v>
      </c>
      <c r="K32" s="105">
        <v>0</v>
      </c>
      <c r="L32" s="107">
        <v>321.15019999999998</v>
      </c>
      <c r="M32" s="106">
        <v>22.2</v>
      </c>
      <c r="N32" s="108">
        <v>0</v>
      </c>
      <c r="O32" s="109">
        <v>4572</v>
      </c>
      <c r="P32" s="94">
        <f t="shared" si="0"/>
        <v>4572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4572</v>
      </c>
      <c r="W32" s="116">
        <f t="shared" si="10"/>
        <v>161458.67124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>740709</v>
      </c>
      <c r="AF32" s="103"/>
      <c r="AG32" s="207"/>
      <c r="AH32" s="208"/>
      <c r="AI32" s="209">
        <f t="shared" si="4"/>
        <v>740709</v>
      </c>
      <c r="AJ32" s="210">
        <f t="shared" si="5"/>
        <v>740709</v>
      </c>
      <c r="AL32" s="203">
        <f t="shared" si="6"/>
        <v>0</v>
      </c>
      <c r="AM32" s="211">
        <f t="shared" si="6"/>
        <v>4572</v>
      </c>
      <c r="AN32" s="212">
        <f t="shared" si="7"/>
        <v>4572</v>
      </c>
      <c r="AO32" s="213">
        <f t="shared" si="8"/>
        <v>1</v>
      </c>
    </row>
    <row r="33" spans="1:41" ht="13.5" thickBot="1" x14ac:dyDescent="0.25">
      <c r="A33" s="103">
        <v>95</v>
      </c>
      <c r="B33" s="104">
        <v>0.375</v>
      </c>
      <c r="C33" s="105">
        <v>2013</v>
      </c>
      <c r="D33" s="105">
        <v>8</v>
      </c>
      <c r="E33" s="105">
        <v>31</v>
      </c>
      <c r="F33" s="106">
        <v>745281</v>
      </c>
      <c r="G33" s="105">
        <v>0</v>
      </c>
      <c r="H33" s="106">
        <v>458336</v>
      </c>
      <c r="I33" s="105">
        <v>0</v>
      </c>
      <c r="J33" s="105">
        <v>0</v>
      </c>
      <c r="K33" s="105">
        <v>0</v>
      </c>
      <c r="L33" s="107">
        <v>321.798</v>
      </c>
      <c r="M33" s="106">
        <v>22.3</v>
      </c>
      <c r="N33" s="108">
        <v>0</v>
      </c>
      <c r="O33" s="109">
        <v>1465</v>
      </c>
      <c r="P33" s="94">
        <f t="shared" si="0"/>
        <v>1465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1465</v>
      </c>
      <c r="W33" s="120">
        <f t="shared" si="10"/>
        <v>51735.991549999999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>745281</v>
      </c>
      <c r="AF33" s="103"/>
      <c r="AG33" s="207"/>
      <c r="AH33" s="208"/>
      <c r="AI33" s="209">
        <f t="shared" si="4"/>
        <v>745281</v>
      </c>
      <c r="AJ33" s="210">
        <f t="shared" si="5"/>
        <v>745281</v>
      </c>
      <c r="AL33" s="203">
        <f t="shared" si="6"/>
        <v>0</v>
      </c>
      <c r="AM33" s="214">
        <f t="shared" si="6"/>
        <v>1465</v>
      </c>
      <c r="AN33" s="212">
        <f t="shared" si="7"/>
        <v>1465</v>
      </c>
      <c r="AO33" s="213">
        <f t="shared" si="8"/>
        <v>1</v>
      </c>
    </row>
    <row r="34" spans="1:41" ht="13.5" thickBot="1" x14ac:dyDescent="0.25">
      <c r="A34" s="7">
        <v>95</v>
      </c>
      <c r="B34" s="121">
        <v>0.375</v>
      </c>
      <c r="C34" s="6">
        <v>2013</v>
      </c>
      <c r="D34" s="6">
        <v>9</v>
      </c>
      <c r="E34" s="6">
        <v>1</v>
      </c>
      <c r="F34" s="122">
        <v>746746</v>
      </c>
      <c r="G34" s="6">
        <v>0</v>
      </c>
      <c r="H34" s="122">
        <v>458399</v>
      </c>
      <c r="I34" s="6">
        <v>0</v>
      </c>
      <c r="J34" s="6">
        <v>0</v>
      </c>
      <c r="K34" s="6">
        <v>0</v>
      </c>
      <c r="L34" s="123">
        <v>328.36369999999999</v>
      </c>
      <c r="M34" s="122">
        <v>17.399999999999999</v>
      </c>
      <c r="N34" s="124">
        <v>0</v>
      </c>
      <c r="O34" s="125">
        <v>0</v>
      </c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>746746</v>
      </c>
      <c r="AF34" s="7"/>
      <c r="AG34" s="215"/>
      <c r="AH34" s="216"/>
      <c r="AI34" s="217">
        <f t="shared" si="4"/>
        <v>746746</v>
      </c>
      <c r="AJ34" s="218">
        <f t="shared" si="5"/>
        <v>746746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32</v>
      </c>
      <c r="K36" s="134" t="s">
        <v>46</v>
      </c>
      <c r="L36" s="136">
        <f>MAX(L3:L34)</f>
        <v>329.51530000000002</v>
      </c>
      <c r="M36" s="136">
        <f>MAX(M3:M34)</f>
        <v>23.8</v>
      </c>
      <c r="N36" s="134" t="s">
        <v>12</v>
      </c>
      <c r="O36" s="136">
        <f>SUM(O3:O33)</f>
        <v>87863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87863</v>
      </c>
      <c r="W36" s="140">
        <f>SUM(W3:W33)</f>
        <v>3102852.8502099994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11</v>
      </c>
      <c r="AJ36" s="223">
        <f>SUM(AJ3:AJ33)</f>
        <v>13743456</v>
      </c>
      <c r="AK36" s="224" t="s">
        <v>52</v>
      </c>
      <c r="AL36" s="225"/>
      <c r="AM36" s="225"/>
      <c r="AN36" s="223">
        <f>SUM(AN3:AN33)</f>
        <v>746746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321.72861562499997</v>
      </c>
      <c r="M37" s="144">
        <f>AVERAGE(M3:M34)</f>
        <v>20.865624999999998</v>
      </c>
      <c r="N37" s="134" t="s">
        <v>48</v>
      </c>
      <c r="O37" s="145">
        <f>O36*35.31467</f>
        <v>3102852.8502099998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21</v>
      </c>
      <c r="AN37" s="228">
        <f>IFERROR(AN36/SUM(AM3:AM33),"")</f>
        <v>8.4989813687217595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310.1284</v>
      </c>
      <c r="M38" s="145">
        <f>MIN(M3:M34)</f>
        <v>11.8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353.90147718750001</v>
      </c>
      <c r="M44" s="152">
        <f>M37*(1+$L$43)</f>
        <v>22.952187500000001</v>
      </c>
    </row>
    <row r="45" spans="1:41" x14ac:dyDescent="0.2">
      <c r="K45" s="151" t="s">
        <v>62</v>
      </c>
      <c r="L45" s="152">
        <f>L37*(1-$L$43)</f>
        <v>289.5557540625</v>
      </c>
      <c r="M45" s="152">
        <f>M37*(1-$L$43)</f>
        <v>18.779062499999998</v>
      </c>
    </row>
    <row r="47" spans="1:41" x14ac:dyDescent="0.2">
      <c r="A47" s="134" t="s">
        <v>63</v>
      </c>
      <c r="B47" s="153" t="s">
        <v>64</v>
      </c>
    </row>
    <row r="48" spans="1:41" x14ac:dyDescent="0.2">
      <c r="A48" s="134" t="s">
        <v>65</v>
      </c>
      <c r="B48" s="154">
        <v>40583</v>
      </c>
    </row>
  </sheetData>
  <phoneticPr fontId="0" type="noConversion"/>
  <conditionalFormatting sqref="L3:L34">
    <cfRule type="cellIs" dxfId="479" priority="47" stopIfTrue="1" operator="lessThan">
      <formula>$L$45</formula>
    </cfRule>
    <cfRule type="cellIs" dxfId="478" priority="48" stopIfTrue="1" operator="greaterThan">
      <formula>$L$44</formula>
    </cfRule>
  </conditionalFormatting>
  <conditionalFormatting sqref="M3:M34">
    <cfRule type="cellIs" dxfId="477" priority="45" stopIfTrue="1" operator="lessThan">
      <formula>$M$45</formula>
    </cfRule>
    <cfRule type="cellIs" dxfId="476" priority="46" stopIfTrue="1" operator="greaterThan">
      <formula>$M$44</formula>
    </cfRule>
  </conditionalFormatting>
  <conditionalFormatting sqref="O3:O34">
    <cfRule type="cellIs" dxfId="475" priority="44" stopIfTrue="1" operator="lessThan">
      <formula>0</formula>
    </cfRule>
  </conditionalFormatting>
  <conditionalFormatting sqref="O3:O33">
    <cfRule type="cellIs" dxfId="474" priority="43" stopIfTrue="1" operator="lessThan">
      <formula>0</formula>
    </cfRule>
  </conditionalFormatting>
  <conditionalFormatting sqref="O3">
    <cfRule type="cellIs" dxfId="473" priority="42" stopIfTrue="1" operator="notEqual">
      <formula>$P$3</formula>
    </cfRule>
  </conditionalFormatting>
  <conditionalFormatting sqref="O4">
    <cfRule type="cellIs" dxfId="472" priority="41" stopIfTrue="1" operator="notEqual">
      <formula>P$4</formula>
    </cfRule>
  </conditionalFormatting>
  <conditionalFormatting sqref="O5">
    <cfRule type="cellIs" dxfId="471" priority="40" stopIfTrue="1" operator="notEqual">
      <formula>$P$5</formula>
    </cfRule>
  </conditionalFormatting>
  <conditionalFormatting sqref="O6">
    <cfRule type="cellIs" dxfId="470" priority="39" stopIfTrue="1" operator="notEqual">
      <formula>$P$6</formula>
    </cfRule>
  </conditionalFormatting>
  <conditionalFormatting sqref="O7">
    <cfRule type="cellIs" dxfId="469" priority="38" stopIfTrue="1" operator="notEqual">
      <formula>$P$7</formula>
    </cfRule>
  </conditionalFormatting>
  <conditionalFormatting sqref="O8">
    <cfRule type="cellIs" dxfId="468" priority="37" stopIfTrue="1" operator="notEqual">
      <formula>$P$8</formula>
    </cfRule>
  </conditionalFormatting>
  <conditionalFormatting sqref="O9">
    <cfRule type="cellIs" dxfId="467" priority="36" stopIfTrue="1" operator="notEqual">
      <formula>$P$9</formula>
    </cfRule>
  </conditionalFormatting>
  <conditionalFormatting sqref="O10">
    <cfRule type="cellIs" dxfId="466" priority="34" stopIfTrue="1" operator="notEqual">
      <formula>$P$10</formula>
    </cfRule>
    <cfRule type="cellIs" dxfId="465" priority="35" stopIfTrue="1" operator="greaterThan">
      <formula>$P$10</formula>
    </cfRule>
  </conditionalFormatting>
  <conditionalFormatting sqref="O11">
    <cfRule type="cellIs" dxfId="464" priority="32" stopIfTrue="1" operator="notEqual">
      <formula>$P$11</formula>
    </cfRule>
    <cfRule type="cellIs" dxfId="463" priority="33" stopIfTrue="1" operator="greaterThan">
      <formula>$P$11</formula>
    </cfRule>
  </conditionalFormatting>
  <conditionalFormatting sqref="O12">
    <cfRule type="cellIs" dxfId="462" priority="31" stopIfTrue="1" operator="notEqual">
      <formula>$P$12</formula>
    </cfRule>
  </conditionalFormatting>
  <conditionalFormatting sqref="O14">
    <cfRule type="cellIs" dxfId="461" priority="30" stopIfTrue="1" operator="notEqual">
      <formula>$P$14</formula>
    </cfRule>
  </conditionalFormatting>
  <conditionalFormatting sqref="O15">
    <cfRule type="cellIs" dxfId="460" priority="29" stopIfTrue="1" operator="notEqual">
      <formula>$P$15</formula>
    </cfRule>
  </conditionalFormatting>
  <conditionalFormatting sqref="O16">
    <cfRule type="cellIs" dxfId="459" priority="28" stopIfTrue="1" operator="notEqual">
      <formula>$P$16</formula>
    </cfRule>
  </conditionalFormatting>
  <conditionalFormatting sqref="O17">
    <cfRule type="cellIs" dxfId="458" priority="27" stopIfTrue="1" operator="notEqual">
      <formula>$P$17</formula>
    </cfRule>
  </conditionalFormatting>
  <conditionalFormatting sqref="O18">
    <cfRule type="cellIs" dxfId="457" priority="26" stopIfTrue="1" operator="notEqual">
      <formula>$P$18</formula>
    </cfRule>
  </conditionalFormatting>
  <conditionalFormatting sqref="O19">
    <cfRule type="cellIs" dxfId="456" priority="24" stopIfTrue="1" operator="notEqual">
      <formula>$P$19</formula>
    </cfRule>
    <cfRule type="cellIs" dxfId="455" priority="25" stopIfTrue="1" operator="greaterThan">
      <formula>$P$19</formula>
    </cfRule>
  </conditionalFormatting>
  <conditionalFormatting sqref="O20">
    <cfRule type="cellIs" dxfId="454" priority="22" stopIfTrue="1" operator="notEqual">
      <formula>$P$20</formula>
    </cfRule>
    <cfRule type="cellIs" dxfId="453" priority="23" stopIfTrue="1" operator="greaterThan">
      <formula>$P$20</formula>
    </cfRule>
  </conditionalFormatting>
  <conditionalFormatting sqref="O21">
    <cfRule type="cellIs" dxfId="452" priority="21" stopIfTrue="1" operator="notEqual">
      <formula>$P$21</formula>
    </cfRule>
  </conditionalFormatting>
  <conditionalFormatting sqref="O22">
    <cfRule type="cellIs" dxfId="451" priority="20" stopIfTrue="1" operator="notEqual">
      <formula>$P$22</formula>
    </cfRule>
  </conditionalFormatting>
  <conditionalFormatting sqref="O23">
    <cfRule type="cellIs" dxfId="450" priority="19" stopIfTrue="1" operator="notEqual">
      <formula>$P$23</formula>
    </cfRule>
  </conditionalFormatting>
  <conditionalFormatting sqref="O24">
    <cfRule type="cellIs" dxfId="449" priority="17" stopIfTrue="1" operator="notEqual">
      <formula>$P$24</formula>
    </cfRule>
    <cfRule type="cellIs" dxfId="448" priority="18" stopIfTrue="1" operator="greaterThan">
      <formula>$P$24</formula>
    </cfRule>
  </conditionalFormatting>
  <conditionalFormatting sqref="O25">
    <cfRule type="cellIs" dxfId="447" priority="15" stopIfTrue="1" operator="notEqual">
      <formula>$P$25</formula>
    </cfRule>
    <cfRule type="cellIs" dxfId="446" priority="16" stopIfTrue="1" operator="greaterThan">
      <formula>$P$25</formula>
    </cfRule>
  </conditionalFormatting>
  <conditionalFormatting sqref="O26">
    <cfRule type="cellIs" dxfId="445" priority="14" stopIfTrue="1" operator="notEqual">
      <formula>$P$26</formula>
    </cfRule>
  </conditionalFormatting>
  <conditionalFormatting sqref="O27">
    <cfRule type="cellIs" dxfId="444" priority="13" stopIfTrue="1" operator="notEqual">
      <formula>$P$27</formula>
    </cfRule>
  </conditionalFormatting>
  <conditionalFormatting sqref="O28">
    <cfRule type="cellIs" dxfId="443" priority="12" stopIfTrue="1" operator="notEqual">
      <formula>$P$28</formula>
    </cfRule>
  </conditionalFormatting>
  <conditionalFormatting sqref="O29">
    <cfRule type="cellIs" dxfId="442" priority="11" stopIfTrue="1" operator="notEqual">
      <formula>$P$29</formula>
    </cfRule>
  </conditionalFormatting>
  <conditionalFormatting sqref="O30">
    <cfRule type="cellIs" dxfId="441" priority="10" stopIfTrue="1" operator="notEqual">
      <formula>$P$30</formula>
    </cfRule>
  </conditionalFormatting>
  <conditionalFormatting sqref="O31">
    <cfRule type="cellIs" dxfId="440" priority="8" stopIfTrue="1" operator="notEqual">
      <formula>$P$31</formula>
    </cfRule>
    <cfRule type="cellIs" dxfId="439" priority="9" stopIfTrue="1" operator="greaterThan">
      <formula>$P$31</formula>
    </cfRule>
  </conditionalFormatting>
  <conditionalFormatting sqref="O32">
    <cfRule type="cellIs" dxfId="438" priority="6" stopIfTrue="1" operator="notEqual">
      <formula>$P$32</formula>
    </cfRule>
    <cfRule type="cellIs" dxfId="437" priority="7" stopIfTrue="1" operator="greaterThan">
      <formula>$P$32</formula>
    </cfRule>
  </conditionalFormatting>
  <conditionalFormatting sqref="O33">
    <cfRule type="cellIs" dxfId="436" priority="5" stopIfTrue="1" operator="notEqual">
      <formula>$P$33</formula>
    </cfRule>
  </conditionalFormatting>
  <conditionalFormatting sqref="O13">
    <cfRule type="cellIs" dxfId="435" priority="4" stopIfTrue="1" operator="notEqual">
      <formula>$P$13</formula>
    </cfRule>
  </conditionalFormatting>
  <conditionalFormatting sqref="AG3:AG34">
    <cfRule type="cellIs" dxfId="434" priority="3" stopIfTrue="1" operator="notEqual">
      <formula>E3</formula>
    </cfRule>
  </conditionalFormatting>
  <conditionalFormatting sqref="AH3:AH34">
    <cfRule type="cellIs" dxfId="433" priority="2" stopIfTrue="1" operator="notBetween">
      <formula>AI3+$AG$40</formula>
      <formula>AI3-$AG$40</formula>
    </cfRule>
  </conditionalFormatting>
  <conditionalFormatting sqref="AL3:AL33">
    <cfRule type="cellIs" dxfId="432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31" sqref="F31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93</v>
      </c>
      <c r="B3" s="88">
        <v>0.375</v>
      </c>
      <c r="C3" s="89">
        <v>2013</v>
      </c>
      <c r="D3" s="89">
        <v>8</v>
      </c>
      <c r="E3" s="89">
        <v>1</v>
      </c>
      <c r="F3" s="90">
        <v>314516</v>
      </c>
      <c r="G3" s="89">
        <v>0</v>
      </c>
      <c r="H3" s="90">
        <v>469995</v>
      </c>
      <c r="I3" s="89">
        <v>0</v>
      </c>
      <c r="J3" s="89">
        <v>0</v>
      </c>
      <c r="K3" s="89">
        <v>0</v>
      </c>
      <c r="L3" s="91">
        <v>96.8125</v>
      </c>
      <c r="M3" s="90">
        <v>17</v>
      </c>
      <c r="N3" s="92">
        <v>0</v>
      </c>
      <c r="O3" s="93">
        <v>1904</v>
      </c>
      <c r="P3" s="94">
        <f>F4-F3</f>
        <v>1904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1904</v>
      </c>
      <c r="W3" s="99">
        <f>V3*35.31467</f>
        <v>67239.131680000006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314516</v>
      </c>
      <c r="AF3" s="87">
        <v>93</v>
      </c>
      <c r="AG3" s="92">
        <v>1</v>
      </c>
      <c r="AH3" s="200">
        <v>314516</v>
      </c>
      <c r="AI3" s="201">
        <f>IFERROR(AE3*1,0)</f>
        <v>314516</v>
      </c>
      <c r="AJ3" s="202">
        <f>(AI3-AH3)</f>
        <v>0</v>
      </c>
      <c r="AL3" s="203">
        <f>AH4-AH3</f>
        <v>-314516</v>
      </c>
      <c r="AM3" s="204">
        <f>AI4-AI3</f>
        <v>1904</v>
      </c>
      <c r="AN3" s="205">
        <f>(AM3-AL3)</f>
        <v>316420</v>
      </c>
      <c r="AO3" s="206">
        <f>IFERROR(AN3/AM3,"")</f>
        <v>166.18697478991598</v>
      </c>
    </row>
    <row r="4" spans="1:41" x14ac:dyDescent="0.2">
      <c r="A4" s="103">
        <v>93</v>
      </c>
      <c r="B4" s="104">
        <v>0.375</v>
      </c>
      <c r="C4" s="105">
        <v>2013</v>
      </c>
      <c r="D4" s="105">
        <v>8</v>
      </c>
      <c r="E4" s="105">
        <v>2</v>
      </c>
      <c r="F4" s="106">
        <v>316420</v>
      </c>
      <c r="G4" s="105">
        <v>0</v>
      </c>
      <c r="H4" s="106">
        <v>195594</v>
      </c>
      <c r="I4" s="105">
        <v>0</v>
      </c>
      <c r="J4" s="105">
        <v>0</v>
      </c>
      <c r="K4" s="105">
        <v>0</v>
      </c>
      <c r="L4" s="107">
        <v>311.55380000000002</v>
      </c>
      <c r="M4" s="106">
        <v>12.5</v>
      </c>
      <c r="N4" s="108">
        <v>0</v>
      </c>
      <c r="O4" s="109">
        <v>3275</v>
      </c>
      <c r="P4" s="94">
        <f t="shared" ref="P4:P33" si="0">F5-F4</f>
        <v>3275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3275</v>
      </c>
      <c r="W4" s="113">
        <f>V4*35.31467</f>
        <v>115655.54424999999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316420</v>
      </c>
      <c r="AF4" s="103"/>
      <c r="AG4" s="207"/>
      <c r="AH4" s="208"/>
      <c r="AI4" s="209">
        <f t="shared" ref="AI4:AI34" si="4">IFERROR(AE4*1,0)</f>
        <v>316420</v>
      </c>
      <c r="AJ4" s="210">
        <f t="shared" ref="AJ4:AJ34" si="5">(AI4-AH4)</f>
        <v>316420</v>
      </c>
      <c r="AL4" s="203">
        <f t="shared" ref="AL4:AM33" si="6">AH5-AH4</f>
        <v>0</v>
      </c>
      <c r="AM4" s="211">
        <f t="shared" si="6"/>
        <v>3275</v>
      </c>
      <c r="AN4" s="212">
        <f t="shared" ref="AN4:AN33" si="7">(AM4-AL4)</f>
        <v>3275</v>
      </c>
      <c r="AO4" s="213">
        <f t="shared" ref="AO4:AO33" si="8">IFERROR(AN4/AM4,"")</f>
        <v>1</v>
      </c>
    </row>
    <row r="5" spans="1:41" x14ac:dyDescent="0.2">
      <c r="A5" s="103">
        <v>93</v>
      </c>
      <c r="B5" s="104">
        <v>0.375</v>
      </c>
      <c r="C5" s="105">
        <v>2013</v>
      </c>
      <c r="D5" s="105">
        <v>8</v>
      </c>
      <c r="E5" s="105">
        <v>3</v>
      </c>
      <c r="F5" s="106">
        <v>319695</v>
      </c>
      <c r="G5" s="105">
        <v>0</v>
      </c>
      <c r="H5" s="106">
        <v>195737</v>
      </c>
      <c r="I5" s="105">
        <v>0</v>
      </c>
      <c r="J5" s="105">
        <v>0</v>
      </c>
      <c r="K5" s="105">
        <v>0</v>
      </c>
      <c r="L5" s="107">
        <v>311.96690000000001</v>
      </c>
      <c r="M5" s="106">
        <v>13.1</v>
      </c>
      <c r="N5" s="108">
        <v>0</v>
      </c>
      <c r="O5" s="109">
        <v>1344</v>
      </c>
      <c r="P5" s="94">
        <f t="shared" si="0"/>
        <v>1344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1344</v>
      </c>
      <c r="W5" s="113">
        <f t="shared" ref="W5:W33" si="10">V5*35.31467</f>
        <v>47462.91648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319695</v>
      </c>
      <c r="AF5" s="103"/>
      <c r="AG5" s="207"/>
      <c r="AH5" s="208"/>
      <c r="AI5" s="209">
        <f t="shared" si="4"/>
        <v>319695</v>
      </c>
      <c r="AJ5" s="210">
        <f t="shared" si="5"/>
        <v>319695</v>
      </c>
      <c r="AL5" s="203">
        <f t="shared" si="6"/>
        <v>0</v>
      </c>
      <c r="AM5" s="211">
        <f t="shared" si="6"/>
        <v>1344</v>
      </c>
      <c r="AN5" s="212">
        <f t="shared" si="7"/>
        <v>1344</v>
      </c>
      <c r="AO5" s="213">
        <f t="shared" si="8"/>
        <v>1</v>
      </c>
    </row>
    <row r="6" spans="1:41" x14ac:dyDescent="0.2">
      <c r="A6" s="103">
        <v>93</v>
      </c>
      <c r="B6" s="104">
        <v>0.375</v>
      </c>
      <c r="C6" s="105">
        <v>2013</v>
      </c>
      <c r="D6" s="105">
        <v>8</v>
      </c>
      <c r="E6" s="105">
        <v>4</v>
      </c>
      <c r="F6" s="106">
        <v>321039</v>
      </c>
      <c r="G6" s="105">
        <v>0</v>
      </c>
      <c r="H6" s="106">
        <v>195795</v>
      </c>
      <c r="I6" s="105">
        <v>0</v>
      </c>
      <c r="J6" s="105">
        <v>0</v>
      </c>
      <c r="K6" s="105">
        <v>0</v>
      </c>
      <c r="L6" s="107">
        <v>316.40589999999997</v>
      </c>
      <c r="M6" s="106">
        <v>12.1</v>
      </c>
      <c r="N6" s="108">
        <v>0</v>
      </c>
      <c r="O6" s="109">
        <v>1080</v>
      </c>
      <c r="P6" s="94">
        <f t="shared" si="0"/>
        <v>1080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1080</v>
      </c>
      <c r="W6" s="113">
        <f t="shared" si="10"/>
        <v>38139.8436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321039</v>
      </c>
      <c r="AF6" s="103"/>
      <c r="AG6" s="207"/>
      <c r="AH6" s="208"/>
      <c r="AI6" s="209">
        <f t="shared" si="4"/>
        <v>321039</v>
      </c>
      <c r="AJ6" s="210">
        <f t="shared" si="5"/>
        <v>321039</v>
      </c>
      <c r="AL6" s="203">
        <f t="shared" si="6"/>
        <v>0</v>
      </c>
      <c r="AM6" s="211">
        <f t="shared" si="6"/>
        <v>1080</v>
      </c>
      <c r="AN6" s="212">
        <f t="shared" si="7"/>
        <v>1080</v>
      </c>
      <c r="AO6" s="213">
        <f t="shared" si="8"/>
        <v>1</v>
      </c>
    </row>
    <row r="7" spans="1:41" x14ac:dyDescent="0.2">
      <c r="A7" s="103">
        <v>93</v>
      </c>
      <c r="B7" s="104">
        <v>0.375</v>
      </c>
      <c r="C7" s="105">
        <v>2013</v>
      </c>
      <c r="D7" s="105">
        <v>8</v>
      </c>
      <c r="E7" s="105">
        <v>5</v>
      </c>
      <c r="F7" s="106">
        <v>322119</v>
      </c>
      <c r="G7" s="105">
        <v>0</v>
      </c>
      <c r="H7" s="106">
        <v>195841</v>
      </c>
      <c r="I7" s="105">
        <v>0</v>
      </c>
      <c r="J7" s="105">
        <v>0</v>
      </c>
      <c r="K7" s="105">
        <v>0</v>
      </c>
      <c r="L7" s="107">
        <v>316.60090000000002</v>
      </c>
      <c r="M7" s="106">
        <v>13.7</v>
      </c>
      <c r="N7" s="108">
        <v>0</v>
      </c>
      <c r="O7" s="109">
        <v>2917</v>
      </c>
      <c r="P7" s="94">
        <f t="shared" si="0"/>
        <v>2917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2917</v>
      </c>
      <c r="W7" s="113">
        <f t="shared" si="10"/>
        <v>103012.89238999999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322119</v>
      </c>
      <c r="AF7" s="103"/>
      <c r="AG7" s="207"/>
      <c r="AH7" s="208"/>
      <c r="AI7" s="209">
        <f t="shared" si="4"/>
        <v>322119</v>
      </c>
      <c r="AJ7" s="210">
        <f t="shared" si="5"/>
        <v>322119</v>
      </c>
      <c r="AL7" s="203">
        <f t="shared" si="6"/>
        <v>0</v>
      </c>
      <c r="AM7" s="211">
        <f t="shared" si="6"/>
        <v>2917</v>
      </c>
      <c r="AN7" s="212">
        <f t="shared" si="7"/>
        <v>2917</v>
      </c>
      <c r="AO7" s="213">
        <f t="shared" si="8"/>
        <v>1</v>
      </c>
    </row>
    <row r="8" spans="1:41" x14ac:dyDescent="0.2">
      <c r="A8" s="103">
        <v>93</v>
      </c>
      <c r="B8" s="104">
        <v>0.375</v>
      </c>
      <c r="C8" s="105">
        <v>2013</v>
      </c>
      <c r="D8" s="105">
        <v>8</v>
      </c>
      <c r="E8" s="105">
        <v>6</v>
      </c>
      <c r="F8" s="106">
        <v>325036</v>
      </c>
      <c r="G8" s="105">
        <v>0</v>
      </c>
      <c r="H8" s="106">
        <v>195969</v>
      </c>
      <c r="I8" s="105">
        <v>0</v>
      </c>
      <c r="J8" s="105">
        <v>0</v>
      </c>
      <c r="K8" s="105">
        <v>0</v>
      </c>
      <c r="L8" s="107">
        <v>311.03530000000001</v>
      </c>
      <c r="M8" s="106">
        <v>12.8</v>
      </c>
      <c r="N8" s="108">
        <v>0</v>
      </c>
      <c r="O8" s="109">
        <v>3127</v>
      </c>
      <c r="P8" s="94">
        <f t="shared" si="0"/>
        <v>3127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3127</v>
      </c>
      <c r="W8" s="113">
        <f t="shared" si="10"/>
        <v>110428.97309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325036</v>
      </c>
      <c r="AF8" s="103"/>
      <c r="AG8" s="207"/>
      <c r="AH8" s="208"/>
      <c r="AI8" s="209">
        <f t="shared" si="4"/>
        <v>325036</v>
      </c>
      <c r="AJ8" s="210">
        <f t="shared" si="5"/>
        <v>325036</v>
      </c>
      <c r="AL8" s="203">
        <f t="shared" si="6"/>
        <v>0</v>
      </c>
      <c r="AM8" s="211">
        <f t="shared" si="6"/>
        <v>3127</v>
      </c>
      <c r="AN8" s="212">
        <f t="shared" si="7"/>
        <v>3127</v>
      </c>
      <c r="AO8" s="213">
        <f t="shared" si="8"/>
        <v>1</v>
      </c>
    </row>
    <row r="9" spans="1:41" x14ac:dyDescent="0.2">
      <c r="A9" s="103">
        <v>93</v>
      </c>
      <c r="B9" s="104">
        <v>0.375</v>
      </c>
      <c r="C9" s="105">
        <v>2013</v>
      </c>
      <c r="D9" s="105">
        <v>8</v>
      </c>
      <c r="E9" s="105">
        <v>7</v>
      </c>
      <c r="F9" s="106">
        <v>328163</v>
      </c>
      <c r="G9" s="105">
        <v>0</v>
      </c>
      <c r="H9" s="106">
        <v>196107</v>
      </c>
      <c r="I9" s="105">
        <v>0</v>
      </c>
      <c r="J9" s="105">
        <v>0</v>
      </c>
      <c r="K9" s="105">
        <v>0</v>
      </c>
      <c r="L9" s="107">
        <v>310.49619999999999</v>
      </c>
      <c r="M9" s="106">
        <v>13.7</v>
      </c>
      <c r="N9" s="108">
        <v>0</v>
      </c>
      <c r="O9" s="109">
        <v>3546</v>
      </c>
      <c r="P9" s="94">
        <f t="shared" si="0"/>
        <v>3546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3546</v>
      </c>
      <c r="W9" s="113">
        <f t="shared" si="10"/>
        <v>125225.81982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328163</v>
      </c>
      <c r="AF9" s="103"/>
      <c r="AG9" s="207"/>
      <c r="AH9" s="208"/>
      <c r="AI9" s="209">
        <f t="shared" si="4"/>
        <v>328163</v>
      </c>
      <c r="AJ9" s="210">
        <f t="shared" si="5"/>
        <v>328163</v>
      </c>
      <c r="AL9" s="203">
        <f t="shared" si="6"/>
        <v>0</v>
      </c>
      <c r="AM9" s="211">
        <f t="shared" si="6"/>
        <v>3546</v>
      </c>
      <c r="AN9" s="212">
        <f t="shared" si="7"/>
        <v>3546</v>
      </c>
      <c r="AO9" s="213">
        <f t="shared" si="8"/>
        <v>1</v>
      </c>
    </row>
    <row r="10" spans="1:41" x14ac:dyDescent="0.2">
      <c r="A10" s="103">
        <v>93</v>
      </c>
      <c r="B10" s="104">
        <v>0.375</v>
      </c>
      <c r="C10" s="105">
        <v>2013</v>
      </c>
      <c r="D10" s="105">
        <v>8</v>
      </c>
      <c r="E10" s="105">
        <v>8</v>
      </c>
      <c r="F10" s="106">
        <v>331709</v>
      </c>
      <c r="G10" s="105">
        <v>0</v>
      </c>
      <c r="H10" s="106">
        <v>196258</v>
      </c>
      <c r="I10" s="105">
        <v>0</v>
      </c>
      <c r="J10" s="105">
        <v>0</v>
      </c>
      <c r="K10" s="105">
        <v>0</v>
      </c>
      <c r="L10" s="107">
        <v>319.87310000000002</v>
      </c>
      <c r="M10" s="106">
        <v>13.3</v>
      </c>
      <c r="N10" s="108">
        <v>0</v>
      </c>
      <c r="O10" s="109">
        <v>1891</v>
      </c>
      <c r="P10" s="94">
        <f t="shared" si="0"/>
        <v>1891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1891</v>
      </c>
      <c r="W10" s="113">
        <f t="shared" si="10"/>
        <v>66780.040970000002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331709</v>
      </c>
      <c r="AF10" s="103"/>
      <c r="AG10" s="207"/>
      <c r="AH10" s="208"/>
      <c r="AI10" s="209">
        <f t="shared" si="4"/>
        <v>331709</v>
      </c>
      <c r="AJ10" s="210">
        <f t="shared" si="5"/>
        <v>331709</v>
      </c>
      <c r="AL10" s="203">
        <f t="shared" si="6"/>
        <v>0</v>
      </c>
      <c r="AM10" s="211">
        <f t="shared" si="6"/>
        <v>1891</v>
      </c>
      <c r="AN10" s="212">
        <f t="shared" si="7"/>
        <v>1891</v>
      </c>
      <c r="AO10" s="213">
        <f t="shared" si="8"/>
        <v>1</v>
      </c>
    </row>
    <row r="11" spans="1:41" x14ac:dyDescent="0.2">
      <c r="A11" s="103">
        <v>93</v>
      </c>
      <c r="B11" s="104">
        <v>0.375</v>
      </c>
      <c r="C11" s="105">
        <v>2013</v>
      </c>
      <c r="D11" s="105">
        <v>8</v>
      </c>
      <c r="E11" s="105">
        <v>9</v>
      </c>
      <c r="F11" s="106">
        <v>333600</v>
      </c>
      <c r="G11" s="105">
        <v>0</v>
      </c>
      <c r="H11" s="106">
        <v>196338</v>
      </c>
      <c r="I11" s="105">
        <v>0</v>
      </c>
      <c r="J11" s="105">
        <v>0</v>
      </c>
      <c r="K11" s="105">
        <v>0</v>
      </c>
      <c r="L11" s="107">
        <v>322.05369999999999</v>
      </c>
      <c r="M11" s="106">
        <v>12.3</v>
      </c>
      <c r="N11" s="108">
        <v>0</v>
      </c>
      <c r="O11" s="109">
        <v>1857</v>
      </c>
      <c r="P11" s="94">
        <f t="shared" si="0"/>
        <v>1857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1857</v>
      </c>
      <c r="W11" s="116">
        <f t="shared" si="10"/>
        <v>65579.342189999996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333600</v>
      </c>
      <c r="AF11" s="103"/>
      <c r="AG11" s="207"/>
      <c r="AH11" s="208"/>
      <c r="AI11" s="209">
        <f t="shared" si="4"/>
        <v>333600</v>
      </c>
      <c r="AJ11" s="210">
        <f t="shared" si="5"/>
        <v>333600</v>
      </c>
      <c r="AL11" s="203">
        <f t="shared" si="6"/>
        <v>0</v>
      </c>
      <c r="AM11" s="211">
        <f t="shared" si="6"/>
        <v>1857</v>
      </c>
      <c r="AN11" s="212">
        <f t="shared" si="7"/>
        <v>1857</v>
      </c>
      <c r="AO11" s="213">
        <f t="shared" si="8"/>
        <v>1</v>
      </c>
    </row>
    <row r="12" spans="1:41" x14ac:dyDescent="0.2">
      <c r="A12" s="103">
        <v>93</v>
      </c>
      <c r="B12" s="104">
        <v>0.375</v>
      </c>
      <c r="C12" s="105">
        <v>2013</v>
      </c>
      <c r="D12" s="105">
        <v>8</v>
      </c>
      <c r="E12" s="105">
        <v>10</v>
      </c>
      <c r="F12" s="106">
        <v>335457</v>
      </c>
      <c r="G12" s="105">
        <v>0</v>
      </c>
      <c r="H12" s="106">
        <v>196416</v>
      </c>
      <c r="I12" s="105">
        <v>0</v>
      </c>
      <c r="J12" s="105">
        <v>0</v>
      </c>
      <c r="K12" s="105">
        <v>0</v>
      </c>
      <c r="L12" s="107">
        <v>323.91329999999999</v>
      </c>
      <c r="M12" s="106">
        <v>13</v>
      </c>
      <c r="N12" s="108">
        <v>0</v>
      </c>
      <c r="O12" s="109">
        <v>757</v>
      </c>
      <c r="P12" s="94">
        <f t="shared" si="0"/>
        <v>757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757</v>
      </c>
      <c r="W12" s="116">
        <f t="shared" si="10"/>
        <v>26733.205190000001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335457</v>
      </c>
      <c r="AF12" s="103"/>
      <c r="AG12" s="207"/>
      <c r="AH12" s="208"/>
      <c r="AI12" s="209">
        <f t="shared" si="4"/>
        <v>335457</v>
      </c>
      <c r="AJ12" s="210">
        <f t="shared" si="5"/>
        <v>335457</v>
      </c>
      <c r="AL12" s="203">
        <f t="shared" si="6"/>
        <v>0</v>
      </c>
      <c r="AM12" s="211">
        <f t="shared" si="6"/>
        <v>757</v>
      </c>
      <c r="AN12" s="212">
        <f t="shared" si="7"/>
        <v>757</v>
      </c>
      <c r="AO12" s="213">
        <f t="shared" si="8"/>
        <v>1</v>
      </c>
    </row>
    <row r="13" spans="1:41" x14ac:dyDescent="0.2">
      <c r="A13" s="103">
        <v>93</v>
      </c>
      <c r="B13" s="104">
        <v>0.375</v>
      </c>
      <c r="C13" s="105">
        <v>2013</v>
      </c>
      <c r="D13" s="105">
        <v>8</v>
      </c>
      <c r="E13" s="105">
        <v>11</v>
      </c>
      <c r="F13" s="106">
        <v>336214</v>
      </c>
      <c r="G13" s="105">
        <v>0</v>
      </c>
      <c r="H13" s="106">
        <v>196447</v>
      </c>
      <c r="I13" s="105">
        <v>0</v>
      </c>
      <c r="J13" s="105">
        <v>0</v>
      </c>
      <c r="K13" s="105">
        <v>0</v>
      </c>
      <c r="L13" s="107">
        <v>329.43130000000002</v>
      </c>
      <c r="M13" s="106">
        <v>11.8</v>
      </c>
      <c r="N13" s="108">
        <v>0</v>
      </c>
      <c r="O13" s="109">
        <v>864</v>
      </c>
      <c r="P13" s="94">
        <f t="shared" si="0"/>
        <v>864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864</v>
      </c>
      <c r="W13" s="116">
        <f t="shared" si="10"/>
        <v>30511.874879999999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336214</v>
      </c>
      <c r="AF13" s="103"/>
      <c r="AG13" s="207"/>
      <c r="AH13" s="208"/>
      <c r="AI13" s="209">
        <f t="shared" si="4"/>
        <v>336214</v>
      </c>
      <c r="AJ13" s="210">
        <f t="shared" si="5"/>
        <v>336214</v>
      </c>
      <c r="AL13" s="203">
        <f t="shared" si="6"/>
        <v>0</v>
      </c>
      <c r="AM13" s="211">
        <f t="shared" si="6"/>
        <v>864</v>
      </c>
      <c r="AN13" s="212">
        <f t="shared" si="7"/>
        <v>864</v>
      </c>
      <c r="AO13" s="213">
        <f t="shared" si="8"/>
        <v>1</v>
      </c>
    </row>
    <row r="14" spans="1:41" x14ac:dyDescent="0.2">
      <c r="A14" s="103">
        <v>93</v>
      </c>
      <c r="B14" s="104">
        <v>0.375</v>
      </c>
      <c r="C14" s="105">
        <v>2013</v>
      </c>
      <c r="D14" s="105">
        <v>8</v>
      </c>
      <c r="E14" s="105">
        <v>12</v>
      </c>
      <c r="F14" s="106">
        <v>337078</v>
      </c>
      <c r="G14" s="105">
        <v>0</v>
      </c>
      <c r="H14" s="106">
        <v>196483</v>
      </c>
      <c r="I14" s="105">
        <v>0</v>
      </c>
      <c r="J14" s="105">
        <v>0</v>
      </c>
      <c r="K14" s="105">
        <v>0</v>
      </c>
      <c r="L14" s="107">
        <v>329.60300000000001</v>
      </c>
      <c r="M14" s="106">
        <v>11.1</v>
      </c>
      <c r="N14" s="108">
        <v>0</v>
      </c>
      <c r="O14" s="109">
        <v>3335</v>
      </c>
      <c r="P14" s="94">
        <f t="shared" si="0"/>
        <v>3335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3335</v>
      </c>
      <c r="W14" s="116">
        <f t="shared" si="10"/>
        <v>117774.42444999999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337078</v>
      </c>
      <c r="AF14" s="103"/>
      <c r="AG14" s="207"/>
      <c r="AH14" s="208"/>
      <c r="AI14" s="209">
        <f t="shared" si="4"/>
        <v>337078</v>
      </c>
      <c r="AJ14" s="210">
        <f t="shared" si="5"/>
        <v>337078</v>
      </c>
      <c r="AL14" s="203">
        <f t="shared" si="6"/>
        <v>0</v>
      </c>
      <c r="AM14" s="211">
        <f t="shared" si="6"/>
        <v>3335</v>
      </c>
      <c r="AN14" s="212">
        <f t="shared" si="7"/>
        <v>3335</v>
      </c>
      <c r="AO14" s="213">
        <f t="shared" si="8"/>
        <v>1</v>
      </c>
    </row>
    <row r="15" spans="1:41" x14ac:dyDescent="0.2">
      <c r="A15" s="103">
        <v>93</v>
      </c>
      <c r="B15" s="104">
        <v>0.375</v>
      </c>
      <c r="C15" s="105">
        <v>2013</v>
      </c>
      <c r="D15" s="105">
        <v>8</v>
      </c>
      <c r="E15" s="105">
        <v>13</v>
      </c>
      <c r="F15" s="106">
        <v>340413</v>
      </c>
      <c r="G15" s="105">
        <v>0</v>
      </c>
      <c r="H15" s="106">
        <v>196623</v>
      </c>
      <c r="I15" s="105">
        <v>0</v>
      </c>
      <c r="J15" s="105">
        <v>0</v>
      </c>
      <c r="K15" s="105">
        <v>0</v>
      </c>
      <c r="L15" s="107">
        <v>323.02159999999998</v>
      </c>
      <c r="M15" s="106">
        <v>12.2</v>
      </c>
      <c r="N15" s="108">
        <v>0</v>
      </c>
      <c r="O15" s="109">
        <v>2573</v>
      </c>
      <c r="P15" s="94">
        <f t="shared" si="0"/>
        <v>2573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2573</v>
      </c>
      <c r="W15" s="116">
        <f t="shared" si="10"/>
        <v>90864.645909999992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340413</v>
      </c>
      <c r="AF15" s="103"/>
      <c r="AG15" s="207"/>
      <c r="AH15" s="208"/>
      <c r="AI15" s="209">
        <f t="shared" si="4"/>
        <v>340413</v>
      </c>
      <c r="AJ15" s="210">
        <f t="shared" si="5"/>
        <v>340413</v>
      </c>
      <c r="AL15" s="203">
        <f t="shared" si="6"/>
        <v>0</v>
      </c>
      <c r="AM15" s="211">
        <f t="shared" si="6"/>
        <v>2573</v>
      </c>
      <c r="AN15" s="212">
        <f t="shared" si="7"/>
        <v>2573</v>
      </c>
      <c r="AO15" s="213">
        <f t="shared" si="8"/>
        <v>1</v>
      </c>
    </row>
    <row r="16" spans="1:41" x14ac:dyDescent="0.2">
      <c r="A16" s="103">
        <v>93</v>
      </c>
      <c r="B16" s="104">
        <v>0.375</v>
      </c>
      <c r="C16" s="105">
        <v>2013</v>
      </c>
      <c r="D16" s="105">
        <v>8</v>
      </c>
      <c r="E16" s="105">
        <v>14</v>
      </c>
      <c r="F16" s="106">
        <v>342986</v>
      </c>
      <c r="G16" s="105">
        <v>0</v>
      </c>
      <c r="H16" s="106">
        <v>196732</v>
      </c>
      <c r="I16" s="105">
        <v>0</v>
      </c>
      <c r="J16" s="105">
        <v>0</v>
      </c>
      <c r="K16" s="105">
        <v>0</v>
      </c>
      <c r="L16" s="107">
        <v>321.30029999999999</v>
      </c>
      <c r="M16" s="106">
        <v>12.7</v>
      </c>
      <c r="N16" s="108">
        <v>0</v>
      </c>
      <c r="O16" s="109">
        <v>3610</v>
      </c>
      <c r="P16" s="94">
        <f t="shared" si="0"/>
        <v>3610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3610</v>
      </c>
      <c r="W16" s="116">
        <f t="shared" si="10"/>
        <v>127485.9587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342986</v>
      </c>
      <c r="AF16" s="103"/>
      <c r="AG16" s="207"/>
      <c r="AH16" s="208"/>
      <c r="AI16" s="209">
        <f t="shared" si="4"/>
        <v>342986</v>
      </c>
      <c r="AJ16" s="210">
        <f t="shared" si="5"/>
        <v>342986</v>
      </c>
      <c r="AL16" s="203">
        <f t="shared" si="6"/>
        <v>0</v>
      </c>
      <c r="AM16" s="211">
        <f t="shared" si="6"/>
        <v>3610</v>
      </c>
      <c r="AN16" s="212">
        <f t="shared" si="7"/>
        <v>3610</v>
      </c>
      <c r="AO16" s="213">
        <f t="shared" si="8"/>
        <v>1</v>
      </c>
    </row>
    <row r="17" spans="1:41" x14ac:dyDescent="0.2">
      <c r="A17" s="103">
        <v>93</v>
      </c>
      <c r="B17" s="104">
        <v>0.375</v>
      </c>
      <c r="C17" s="105">
        <v>2013</v>
      </c>
      <c r="D17" s="105">
        <v>8</v>
      </c>
      <c r="E17" s="105">
        <v>15</v>
      </c>
      <c r="F17" s="106">
        <v>346596</v>
      </c>
      <c r="G17" s="105">
        <v>0</v>
      </c>
      <c r="H17" s="106">
        <v>196885</v>
      </c>
      <c r="I17" s="105">
        <v>0</v>
      </c>
      <c r="J17" s="105">
        <v>0</v>
      </c>
      <c r="K17" s="105">
        <v>0</v>
      </c>
      <c r="L17" s="107">
        <v>321.33449999999999</v>
      </c>
      <c r="M17" s="106">
        <v>12.6</v>
      </c>
      <c r="N17" s="108">
        <v>0</v>
      </c>
      <c r="O17" s="109">
        <v>2879</v>
      </c>
      <c r="P17" s="94">
        <f t="shared" si="0"/>
        <v>2879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2879</v>
      </c>
      <c r="W17" s="116">
        <f t="shared" si="10"/>
        <v>101670.93493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346596</v>
      </c>
      <c r="AF17" s="103"/>
      <c r="AG17" s="207"/>
      <c r="AH17" s="208"/>
      <c r="AI17" s="209">
        <f t="shared" si="4"/>
        <v>346596</v>
      </c>
      <c r="AJ17" s="210">
        <f t="shared" si="5"/>
        <v>346596</v>
      </c>
      <c r="AL17" s="203">
        <f t="shared" si="6"/>
        <v>0</v>
      </c>
      <c r="AM17" s="211">
        <f t="shared" si="6"/>
        <v>2879</v>
      </c>
      <c r="AN17" s="212">
        <f t="shared" si="7"/>
        <v>2879</v>
      </c>
      <c r="AO17" s="213">
        <f t="shared" si="8"/>
        <v>1</v>
      </c>
    </row>
    <row r="18" spans="1:41" x14ac:dyDescent="0.2">
      <c r="A18" s="103">
        <v>93</v>
      </c>
      <c r="B18" s="104">
        <v>0.375</v>
      </c>
      <c r="C18" s="105">
        <v>2013</v>
      </c>
      <c r="D18" s="105">
        <v>8</v>
      </c>
      <c r="E18" s="105">
        <v>16</v>
      </c>
      <c r="F18" s="106">
        <v>349475</v>
      </c>
      <c r="G18" s="105">
        <v>0</v>
      </c>
      <c r="H18" s="106">
        <v>197006</v>
      </c>
      <c r="I18" s="105">
        <v>0</v>
      </c>
      <c r="J18" s="105">
        <v>0</v>
      </c>
      <c r="K18" s="105">
        <v>0</v>
      </c>
      <c r="L18" s="107">
        <v>321.1986</v>
      </c>
      <c r="M18" s="106">
        <v>12.6</v>
      </c>
      <c r="N18" s="108">
        <v>0</v>
      </c>
      <c r="O18" s="109">
        <v>2210</v>
      </c>
      <c r="P18" s="94">
        <f t="shared" si="0"/>
        <v>2210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2210</v>
      </c>
      <c r="W18" s="116">
        <f t="shared" si="10"/>
        <v>78045.420700000002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349475</v>
      </c>
      <c r="AF18" s="103"/>
      <c r="AG18" s="207"/>
      <c r="AH18" s="208"/>
      <c r="AI18" s="209">
        <f t="shared" si="4"/>
        <v>349475</v>
      </c>
      <c r="AJ18" s="210">
        <f t="shared" si="5"/>
        <v>349475</v>
      </c>
      <c r="AL18" s="203">
        <f t="shared" si="6"/>
        <v>0</v>
      </c>
      <c r="AM18" s="211">
        <f t="shared" si="6"/>
        <v>2210</v>
      </c>
      <c r="AN18" s="212">
        <f t="shared" si="7"/>
        <v>2210</v>
      </c>
      <c r="AO18" s="213">
        <f t="shared" si="8"/>
        <v>1</v>
      </c>
    </row>
    <row r="19" spans="1:41" x14ac:dyDescent="0.2">
      <c r="A19" s="103">
        <v>93</v>
      </c>
      <c r="B19" s="104">
        <v>0.375</v>
      </c>
      <c r="C19" s="105">
        <v>2013</v>
      </c>
      <c r="D19" s="105">
        <v>8</v>
      </c>
      <c r="E19" s="105">
        <v>17</v>
      </c>
      <c r="F19" s="106">
        <v>351685</v>
      </c>
      <c r="G19" s="105">
        <v>0</v>
      </c>
      <c r="H19" s="106">
        <v>197099</v>
      </c>
      <c r="I19" s="105">
        <v>0</v>
      </c>
      <c r="J19" s="105">
        <v>0</v>
      </c>
      <c r="K19" s="105">
        <v>0</v>
      </c>
      <c r="L19" s="107">
        <v>323.1157</v>
      </c>
      <c r="M19" s="106">
        <v>12.7</v>
      </c>
      <c r="N19" s="108">
        <v>0</v>
      </c>
      <c r="O19" s="109">
        <v>1396</v>
      </c>
      <c r="P19" s="94">
        <f t="shared" si="0"/>
        <v>1396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1396</v>
      </c>
      <c r="W19" s="116">
        <f t="shared" si="10"/>
        <v>49299.279320000001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351685</v>
      </c>
      <c r="AF19" s="103"/>
      <c r="AG19" s="207"/>
      <c r="AH19" s="208"/>
      <c r="AI19" s="209">
        <f t="shared" si="4"/>
        <v>351685</v>
      </c>
      <c r="AJ19" s="210">
        <f t="shared" si="5"/>
        <v>351685</v>
      </c>
      <c r="AL19" s="203">
        <f t="shared" si="6"/>
        <v>0</v>
      </c>
      <c r="AM19" s="211">
        <f t="shared" si="6"/>
        <v>1396</v>
      </c>
      <c r="AN19" s="212">
        <f t="shared" si="7"/>
        <v>1396</v>
      </c>
      <c r="AO19" s="213">
        <f t="shared" si="8"/>
        <v>1</v>
      </c>
    </row>
    <row r="20" spans="1:41" x14ac:dyDescent="0.2">
      <c r="A20" s="103">
        <v>93</v>
      </c>
      <c r="B20" s="104">
        <v>0.375</v>
      </c>
      <c r="C20" s="105">
        <v>2013</v>
      </c>
      <c r="D20" s="105">
        <v>8</v>
      </c>
      <c r="E20" s="105">
        <v>18</v>
      </c>
      <c r="F20" s="106">
        <v>353081</v>
      </c>
      <c r="G20" s="105">
        <v>0</v>
      </c>
      <c r="H20" s="106">
        <v>197157</v>
      </c>
      <c r="I20" s="105">
        <v>0</v>
      </c>
      <c r="J20" s="105">
        <v>0</v>
      </c>
      <c r="K20" s="105">
        <v>0</v>
      </c>
      <c r="L20" s="107">
        <v>329.82339999999999</v>
      </c>
      <c r="M20" s="106">
        <v>12</v>
      </c>
      <c r="N20" s="108">
        <v>0</v>
      </c>
      <c r="O20" s="109">
        <v>1271</v>
      </c>
      <c r="P20" s="94">
        <f t="shared" si="0"/>
        <v>1271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1271</v>
      </c>
      <c r="W20" s="116">
        <f t="shared" si="10"/>
        <v>44884.945569999996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353081</v>
      </c>
      <c r="AF20" s="103"/>
      <c r="AG20" s="207"/>
      <c r="AH20" s="208"/>
      <c r="AI20" s="209">
        <f t="shared" si="4"/>
        <v>353081</v>
      </c>
      <c r="AJ20" s="210">
        <f t="shared" si="5"/>
        <v>353081</v>
      </c>
      <c r="AL20" s="203">
        <f t="shared" si="6"/>
        <v>354347</v>
      </c>
      <c r="AM20" s="211">
        <f t="shared" si="6"/>
        <v>1271</v>
      </c>
      <c r="AN20" s="212">
        <f t="shared" si="7"/>
        <v>-353076</v>
      </c>
      <c r="AO20" s="213">
        <f t="shared" si="8"/>
        <v>-277.79386309992134</v>
      </c>
    </row>
    <row r="21" spans="1:41" x14ac:dyDescent="0.2">
      <c r="A21" s="103">
        <v>93</v>
      </c>
      <c r="B21" s="104">
        <v>0.375</v>
      </c>
      <c r="C21" s="105">
        <v>2013</v>
      </c>
      <c r="D21" s="105">
        <v>8</v>
      </c>
      <c r="E21" s="105">
        <v>19</v>
      </c>
      <c r="F21" s="106">
        <v>354352</v>
      </c>
      <c r="G21" s="105">
        <v>0</v>
      </c>
      <c r="H21" s="106">
        <v>197209</v>
      </c>
      <c r="I21" s="105">
        <v>0</v>
      </c>
      <c r="J21" s="105">
        <v>0</v>
      </c>
      <c r="K21" s="105">
        <v>0</v>
      </c>
      <c r="L21" s="107">
        <v>329.57580000000002</v>
      </c>
      <c r="M21" s="106">
        <v>12.3</v>
      </c>
      <c r="N21" s="108">
        <v>0</v>
      </c>
      <c r="O21" s="109">
        <v>1649</v>
      </c>
      <c r="P21" s="94">
        <f t="shared" si="0"/>
        <v>1649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1649</v>
      </c>
      <c r="W21" s="116">
        <f t="shared" si="10"/>
        <v>58233.890829999997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354352</v>
      </c>
      <c r="AF21" s="103">
        <v>93</v>
      </c>
      <c r="AG21" s="207">
        <v>19</v>
      </c>
      <c r="AH21" s="208">
        <v>354347</v>
      </c>
      <c r="AI21" s="209">
        <f t="shared" si="4"/>
        <v>354352</v>
      </c>
      <c r="AJ21" s="210">
        <f t="shared" si="5"/>
        <v>5</v>
      </c>
      <c r="AL21" s="203">
        <f t="shared" si="6"/>
        <v>1645</v>
      </c>
      <c r="AM21" s="211">
        <f t="shared" si="6"/>
        <v>1649</v>
      </c>
      <c r="AN21" s="212">
        <f t="shared" si="7"/>
        <v>4</v>
      </c>
      <c r="AO21" s="213">
        <f t="shared" si="8"/>
        <v>2.4257125530624622E-3</v>
      </c>
    </row>
    <row r="22" spans="1:41" x14ac:dyDescent="0.2">
      <c r="A22" s="103">
        <v>93</v>
      </c>
      <c r="B22" s="104">
        <v>0.375</v>
      </c>
      <c r="C22" s="105">
        <v>2013</v>
      </c>
      <c r="D22" s="105">
        <v>8</v>
      </c>
      <c r="E22" s="105">
        <v>20</v>
      </c>
      <c r="F22" s="106">
        <v>356001</v>
      </c>
      <c r="G22" s="105">
        <v>0</v>
      </c>
      <c r="H22" s="106">
        <v>197278</v>
      </c>
      <c r="I22" s="105">
        <v>0</v>
      </c>
      <c r="J22" s="105">
        <v>0</v>
      </c>
      <c r="K22" s="105">
        <v>0</v>
      </c>
      <c r="L22" s="107">
        <v>322.53809999999999</v>
      </c>
      <c r="M22" s="106">
        <v>11.4</v>
      </c>
      <c r="N22" s="108">
        <v>0</v>
      </c>
      <c r="O22" s="109">
        <v>3587</v>
      </c>
      <c r="P22" s="94">
        <f t="shared" si="0"/>
        <v>3587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3587</v>
      </c>
      <c r="W22" s="116">
        <f t="shared" si="10"/>
        <v>126673.72129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356001</v>
      </c>
      <c r="AF22" s="103">
        <v>93</v>
      </c>
      <c r="AG22" s="207">
        <v>20</v>
      </c>
      <c r="AH22" s="208">
        <v>355992</v>
      </c>
      <c r="AI22" s="209">
        <f t="shared" si="4"/>
        <v>356001</v>
      </c>
      <c r="AJ22" s="210">
        <f t="shared" si="5"/>
        <v>9</v>
      </c>
      <c r="AL22" s="203">
        <f t="shared" si="6"/>
        <v>3586</v>
      </c>
      <c r="AM22" s="211">
        <f t="shared" si="6"/>
        <v>3587</v>
      </c>
      <c r="AN22" s="212">
        <f t="shared" si="7"/>
        <v>1</v>
      </c>
      <c r="AO22" s="213">
        <f t="shared" si="8"/>
        <v>2.7878449958182325E-4</v>
      </c>
    </row>
    <row r="23" spans="1:41" x14ac:dyDescent="0.2">
      <c r="A23" s="103">
        <v>93</v>
      </c>
      <c r="B23" s="104">
        <v>0.375</v>
      </c>
      <c r="C23" s="105">
        <v>2013</v>
      </c>
      <c r="D23" s="105">
        <v>8</v>
      </c>
      <c r="E23" s="105">
        <v>21</v>
      </c>
      <c r="F23" s="106">
        <v>359588</v>
      </c>
      <c r="G23" s="105">
        <v>0</v>
      </c>
      <c r="H23" s="106">
        <v>197429</v>
      </c>
      <c r="I23" s="105">
        <v>0</v>
      </c>
      <c r="J23" s="105">
        <v>0</v>
      </c>
      <c r="K23" s="105">
        <v>0</v>
      </c>
      <c r="L23" s="107">
        <v>321.32619999999997</v>
      </c>
      <c r="M23" s="106">
        <v>11.7</v>
      </c>
      <c r="N23" s="108">
        <v>0</v>
      </c>
      <c r="O23" s="109">
        <v>4101</v>
      </c>
      <c r="P23" s="94">
        <f t="shared" si="0"/>
        <v>4101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4101</v>
      </c>
      <c r="W23" s="116">
        <f t="shared" si="10"/>
        <v>144825.46166999999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359588</v>
      </c>
      <c r="AF23" s="103">
        <v>93</v>
      </c>
      <c r="AG23" s="207">
        <v>21</v>
      </c>
      <c r="AH23" s="208">
        <v>359578</v>
      </c>
      <c r="AI23" s="209">
        <f t="shared" si="4"/>
        <v>359588</v>
      </c>
      <c r="AJ23" s="210">
        <f t="shared" si="5"/>
        <v>10</v>
      </c>
      <c r="AL23" s="203">
        <f t="shared" si="6"/>
        <v>4094</v>
      </c>
      <c r="AM23" s="211">
        <f t="shared" si="6"/>
        <v>4101</v>
      </c>
      <c r="AN23" s="212">
        <f t="shared" si="7"/>
        <v>7</v>
      </c>
      <c r="AO23" s="213">
        <f t="shared" si="8"/>
        <v>1.706900755913192E-3</v>
      </c>
    </row>
    <row r="24" spans="1:41" x14ac:dyDescent="0.2">
      <c r="A24" s="103">
        <v>93</v>
      </c>
      <c r="B24" s="104">
        <v>0.375</v>
      </c>
      <c r="C24" s="105">
        <v>2013</v>
      </c>
      <c r="D24" s="105">
        <v>8</v>
      </c>
      <c r="E24" s="105">
        <v>22</v>
      </c>
      <c r="F24" s="106">
        <v>363689</v>
      </c>
      <c r="G24" s="105">
        <v>0</v>
      </c>
      <c r="H24" s="106">
        <v>197602</v>
      </c>
      <c r="I24" s="105">
        <v>0</v>
      </c>
      <c r="J24" s="105">
        <v>0</v>
      </c>
      <c r="K24" s="105">
        <v>0</v>
      </c>
      <c r="L24" s="107">
        <v>322.37529999999998</v>
      </c>
      <c r="M24" s="106">
        <v>11.6</v>
      </c>
      <c r="N24" s="108">
        <v>0</v>
      </c>
      <c r="O24" s="109">
        <v>3307</v>
      </c>
      <c r="P24" s="94">
        <f t="shared" si="0"/>
        <v>3307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3307</v>
      </c>
      <c r="W24" s="116">
        <f t="shared" si="10"/>
        <v>116785.61369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363689</v>
      </c>
      <c r="AF24" s="103">
        <v>93</v>
      </c>
      <c r="AG24" s="207">
        <v>22</v>
      </c>
      <c r="AH24" s="208">
        <v>363672</v>
      </c>
      <c r="AI24" s="209">
        <f t="shared" si="4"/>
        <v>363689</v>
      </c>
      <c r="AJ24" s="210">
        <f t="shared" si="5"/>
        <v>17</v>
      </c>
      <c r="AL24" s="203">
        <f t="shared" si="6"/>
        <v>3317</v>
      </c>
      <c r="AM24" s="211">
        <f t="shared" si="6"/>
        <v>3307</v>
      </c>
      <c r="AN24" s="212">
        <f t="shared" si="7"/>
        <v>-10</v>
      </c>
      <c r="AO24" s="213">
        <f t="shared" si="8"/>
        <v>-3.0238887208950713E-3</v>
      </c>
    </row>
    <row r="25" spans="1:41" x14ac:dyDescent="0.2">
      <c r="A25" s="103">
        <v>93</v>
      </c>
      <c r="B25" s="104">
        <v>0.375</v>
      </c>
      <c r="C25" s="105">
        <v>2013</v>
      </c>
      <c r="D25" s="105">
        <v>8</v>
      </c>
      <c r="E25" s="105">
        <v>23</v>
      </c>
      <c r="F25" s="106">
        <v>366996</v>
      </c>
      <c r="G25" s="105">
        <v>0</v>
      </c>
      <c r="H25" s="106">
        <v>197741</v>
      </c>
      <c r="I25" s="105">
        <v>0</v>
      </c>
      <c r="J25" s="105">
        <v>0</v>
      </c>
      <c r="K25" s="105">
        <v>0</v>
      </c>
      <c r="L25" s="107">
        <v>322.33159999999998</v>
      </c>
      <c r="M25" s="106">
        <v>12</v>
      </c>
      <c r="N25" s="108">
        <v>0</v>
      </c>
      <c r="O25" s="109">
        <v>2777</v>
      </c>
      <c r="P25" s="94">
        <f t="shared" si="0"/>
        <v>2777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2777</v>
      </c>
      <c r="W25" s="116">
        <f t="shared" si="10"/>
        <v>98068.838589999999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366996</v>
      </c>
      <c r="AF25" s="103">
        <v>93</v>
      </c>
      <c r="AG25" s="207">
        <v>23</v>
      </c>
      <c r="AH25" s="208">
        <v>366989</v>
      </c>
      <c r="AI25" s="209">
        <f t="shared" si="4"/>
        <v>366996</v>
      </c>
      <c r="AJ25" s="210">
        <f t="shared" si="5"/>
        <v>7</v>
      </c>
      <c r="AL25" s="203">
        <f t="shared" si="6"/>
        <v>2771</v>
      </c>
      <c r="AM25" s="211">
        <f t="shared" si="6"/>
        <v>2777</v>
      </c>
      <c r="AN25" s="212">
        <f t="shared" si="7"/>
        <v>6</v>
      </c>
      <c r="AO25" s="213">
        <f t="shared" si="8"/>
        <v>2.1606049693914295E-3</v>
      </c>
    </row>
    <row r="26" spans="1:41" x14ac:dyDescent="0.2">
      <c r="A26" s="103">
        <v>93</v>
      </c>
      <c r="B26" s="104">
        <v>0.375</v>
      </c>
      <c r="C26" s="105">
        <v>2013</v>
      </c>
      <c r="D26" s="105">
        <v>8</v>
      </c>
      <c r="E26" s="105">
        <v>24</v>
      </c>
      <c r="F26" s="106">
        <v>369773</v>
      </c>
      <c r="G26" s="105">
        <v>0</v>
      </c>
      <c r="H26" s="106">
        <v>197858</v>
      </c>
      <c r="I26" s="105">
        <v>0</v>
      </c>
      <c r="J26" s="105">
        <v>0</v>
      </c>
      <c r="K26" s="105">
        <v>0</v>
      </c>
      <c r="L26" s="107">
        <v>323.45100000000002</v>
      </c>
      <c r="M26" s="106">
        <v>12.3</v>
      </c>
      <c r="N26" s="108">
        <v>0</v>
      </c>
      <c r="O26" s="109">
        <v>1096</v>
      </c>
      <c r="P26" s="94">
        <f t="shared" si="0"/>
        <v>1096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1096</v>
      </c>
      <c r="W26" s="116">
        <f t="shared" si="10"/>
        <v>38704.878319999996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>369773</v>
      </c>
      <c r="AF26" s="103">
        <v>93</v>
      </c>
      <c r="AG26" s="207">
        <v>24</v>
      </c>
      <c r="AH26" s="208">
        <v>369760</v>
      </c>
      <c r="AI26" s="209">
        <f t="shared" si="4"/>
        <v>369773</v>
      </c>
      <c r="AJ26" s="210">
        <f t="shared" si="5"/>
        <v>13</v>
      </c>
      <c r="AL26" s="203">
        <f t="shared" si="6"/>
        <v>1106</v>
      </c>
      <c r="AM26" s="211">
        <f t="shared" si="6"/>
        <v>1096</v>
      </c>
      <c r="AN26" s="212">
        <f t="shared" si="7"/>
        <v>-10</v>
      </c>
      <c r="AO26" s="213">
        <f t="shared" si="8"/>
        <v>-9.1240875912408752E-3</v>
      </c>
    </row>
    <row r="27" spans="1:41" x14ac:dyDescent="0.2">
      <c r="A27" s="103">
        <v>93</v>
      </c>
      <c r="B27" s="104">
        <v>0.375</v>
      </c>
      <c r="C27" s="105">
        <v>2013</v>
      </c>
      <c r="D27" s="105">
        <v>8</v>
      </c>
      <c r="E27" s="105">
        <v>25</v>
      </c>
      <c r="F27" s="106">
        <v>370869</v>
      </c>
      <c r="G27" s="105">
        <v>0</v>
      </c>
      <c r="H27" s="106">
        <v>197903</v>
      </c>
      <c r="I27" s="105">
        <v>0</v>
      </c>
      <c r="J27" s="105">
        <v>0</v>
      </c>
      <c r="K27" s="105">
        <v>0</v>
      </c>
      <c r="L27" s="107">
        <v>329.07670000000002</v>
      </c>
      <c r="M27" s="106">
        <v>12.9</v>
      </c>
      <c r="N27" s="108">
        <v>0</v>
      </c>
      <c r="O27" s="109">
        <v>828</v>
      </c>
      <c r="P27" s="94">
        <f t="shared" si="0"/>
        <v>828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828</v>
      </c>
      <c r="W27" s="116">
        <f t="shared" si="10"/>
        <v>29240.546760000001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>370869</v>
      </c>
      <c r="AF27" s="103">
        <v>93</v>
      </c>
      <c r="AG27" s="207">
        <v>25</v>
      </c>
      <c r="AH27" s="208">
        <v>370866</v>
      </c>
      <c r="AI27" s="209">
        <f t="shared" si="4"/>
        <v>370869</v>
      </c>
      <c r="AJ27" s="210">
        <f t="shared" si="5"/>
        <v>3</v>
      </c>
      <c r="AL27" s="203">
        <f t="shared" si="6"/>
        <v>819</v>
      </c>
      <c r="AM27" s="211">
        <f t="shared" si="6"/>
        <v>828</v>
      </c>
      <c r="AN27" s="212">
        <f t="shared" si="7"/>
        <v>9</v>
      </c>
      <c r="AO27" s="213">
        <f t="shared" si="8"/>
        <v>1.0869565217391304E-2</v>
      </c>
    </row>
    <row r="28" spans="1:41" x14ac:dyDescent="0.2">
      <c r="A28" s="103">
        <v>93</v>
      </c>
      <c r="B28" s="104">
        <v>0.375</v>
      </c>
      <c r="C28" s="105">
        <v>2013</v>
      </c>
      <c r="D28" s="105">
        <v>8</v>
      </c>
      <c r="E28" s="105">
        <v>26</v>
      </c>
      <c r="F28" s="106">
        <v>371697</v>
      </c>
      <c r="G28" s="105">
        <v>0</v>
      </c>
      <c r="H28" s="106">
        <v>197937</v>
      </c>
      <c r="I28" s="105">
        <v>0</v>
      </c>
      <c r="J28" s="105">
        <v>0</v>
      </c>
      <c r="K28" s="105">
        <v>0</v>
      </c>
      <c r="L28" s="107">
        <v>329.38580000000002</v>
      </c>
      <c r="M28" s="106">
        <v>12.2</v>
      </c>
      <c r="N28" s="108">
        <v>0</v>
      </c>
      <c r="O28" s="109">
        <v>2372</v>
      </c>
      <c r="P28" s="94">
        <f t="shared" si="0"/>
        <v>2372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2372</v>
      </c>
      <c r="W28" s="116">
        <f t="shared" si="10"/>
        <v>83766.397240000006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>371697</v>
      </c>
      <c r="AF28" s="103">
        <v>93</v>
      </c>
      <c r="AG28" s="207">
        <v>26</v>
      </c>
      <c r="AH28" s="208">
        <v>371685</v>
      </c>
      <c r="AI28" s="209">
        <f t="shared" si="4"/>
        <v>371697</v>
      </c>
      <c r="AJ28" s="210">
        <f t="shared" si="5"/>
        <v>12</v>
      </c>
      <c r="AL28" s="203">
        <f t="shared" si="6"/>
        <v>2374</v>
      </c>
      <c r="AM28" s="211">
        <f t="shared" si="6"/>
        <v>2372</v>
      </c>
      <c r="AN28" s="212">
        <f t="shared" si="7"/>
        <v>-2</v>
      </c>
      <c r="AO28" s="213">
        <f t="shared" si="8"/>
        <v>-8.4317032040472171E-4</v>
      </c>
    </row>
    <row r="29" spans="1:41" x14ac:dyDescent="0.2">
      <c r="A29" s="103">
        <v>93</v>
      </c>
      <c r="B29" s="104">
        <v>0.375</v>
      </c>
      <c r="C29" s="105">
        <v>2013</v>
      </c>
      <c r="D29" s="105">
        <v>8</v>
      </c>
      <c r="E29" s="105">
        <v>27</v>
      </c>
      <c r="F29" s="106">
        <v>374069</v>
      </c>
      <c r="G29" s="105">
        <v>0</v>
      </c>
      <c r="H29" s="106">
        <v>198037</v>
      </c>
      <c r="I29" s="105">
        <v>0</v>
      </c>
      <c r="J29" s="105">
        <v>0</v>
      </c>
      <c r="K29" s="105">
        <v>0</v>
      </c>
      <c r="L29" s="107">
        <v>322.52260000000001</v>
      </c>
      <c r="M29" s="106">
        <v>11.2</v>
      </c>
      <c r="N29" s="108">
        <v>0</v>
      </c>
      <c r="O29" s="109">
        <v>2499</v>
      </c>
      <c r="P29" s="94">
        <f t="shared" si="0"/>
        <v>2499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2499</v>
      </c>
      <c r="W29" s="116">
        <f t="shared" si="10"/>
        <v>88251.360329999996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>374069</v>
      </c>
      <c r="AF29" s="103">
        <v>93</v>
      </c>
      <c r="AG29" s="207">
        <v>27</v>
      </c>
      <c r="AH29" s="208">
        <v>374059</v>
      </c>
      <c r="AI29" s="209">
        <f t="shared" si="4"/>
        <v>374069</v>
      </c>
      <c r="AJ29" s="210">
        <f t="shared" si="5"/>
        <v>10</v>
      </c>
      <c r="AL29" s="203">
        <f t="shared" si="6"/>
        <v>2495</v>
      </c>
      <c r="AM29" s="211">
        <f t="shared" si="6"/>
        <v>2499</v>
      </c>
      <c r="AN29" s="212">
        <f t="shared" si="7"/>
        <v>4</v>
      </c>
      <c r="AO29" s="213">
        <f t="shared" si="8"/>
        <v>1.6006402561024411E-3</v>
      </c>
    </row>
    <row r="30" spans="1:41" x14ac:dyDescent="0.2">
      <c r="A30" s="103">
        <v>93</v>
      </c>
      <c r="B30" s="104">
        <v>0.375</v>
      </c>
      <c r="C30" s="105">
        <v>2013</v>
      </c>
      <c r="D30" s="105">
        <v>8</v>
      </c>
      <c r="E30" s="105">
        <v>28</v>
      </c>
      <c r="F30" s="106">
        <v>376568</v>
      </c>
      <c r="G30" s="105">
        <v>0</v>
      </c>
      <c r="H30" s="106">
        <v>198142</v>
      </c>
      <c r="I30" s="105">
        <v>0</v>
      </c>
      <c r="J30" s="105">
        <v>0</v>
      </c>
      <c r="K30" s="105">
        <v>0</v>
      </c>
      <c r="L30" s="107">
        <v>321.57260000000002</v>
      </c>
      <c r="M30" s="106">
        <v>12.4</v>
      </c>
      <c r="N30" s="108">
        <v>0</v>
      </c>
      <c r="O30" s="109">
        <v>3627</v>
      </c>
      <c r="P30" s="94">
        <f t="shared" si="0"/>
        <v>3627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3627</v>
      </c>
      <c r="W30" s="116">
        <f t="shared" si="10"/>
        <v>128086.30808999999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>376568</v>
      </c>
      <c r="AF30" s="103">
        <v>93</v>
      </c>
      <c r="AG30" s="207">
        <v>28</v>
      </c>
      <c r="AH30" s="208">
        <v>376554</v>
      </c>
      <c r="AI30" s="209">
        <f t="shared" si="4"/>
        <v>376568</v>
      </c>
      <c r="AJ30" s="210">
        <f t="shared" si="5"/>
        <v>14</v>
      </c>
      <c r="AL30" s="203">
        <f t="shared" si="6"/>
        <v>-376554</v>
      </c>
      <c r="AM30" s="211">
        <f t="shared" si="6"/>
        <v>3627</v>
      </c>
      <c r="AN30" s="212">
        <f t="shared" si="7"/>
        <v>380181</v>
      </c>
      <c r="AO30" s="213">
        <f t="shared" si="8"/>
        <v>104.81968569065343</v>
      </c>
    </row>
    <row r="31" spans="1:41" x14ac:dyDescent="0.2">
      <c r="A31" s="103">
        <v>93</v>
      </c>
      <c r="B31" s="104">
        <v>0.375</v>
      </c>
      <c r="C31" s="105">
        <v>2013</v>
      </c>
      <c r="D31" s="105">
        <v>8</v>
      </c>
      <c r="E31" s="105">
        <v>29</v>
      </c>
      <c r="F31" s="106">
        <v>380195</v>
      </c>
      <c r="G31" s="105">
        <v>0</v>
      </c>
      <c r="H31" s="106">
        <v>198296</v>
      </c>
      <c r="I31" s="105">
        <v>0</v>
      </c>
      <c r="J31" s="105">
        <v>0</v>
      </c>
      <c r="K31" s="105">
        <v>0</v>
      </c>
      <c r="L31" s="107">
        <v>320.67599999999999</v>
      </c>
      <c r="M31" s="106">
        <v>12.3</v>
      </c>
      <c r="N31" s="108">
        <v>0</v>
      </c>
      <c r="O31" s="109">
        <v>3826</v>
      </c>
      <c r="P31" s="94">
        <f t="shared" si="0"/>
        <v>3826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3826</v>
      </c>
      <c r="W31" s="116">
        <f t="shared" si="10"/>
        <v>135113.92741999999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>380195</v>
      </c>
      <c r="AF31" s="103"/>
      <c r="AG31" s="207"/>
      <c r="AH31" s="208"/>
      <c r="AI31" s="209">
        <f t="shared" si="4"/>
        <v>380195</v>
      </c>
      <c r="AJ31" s="210">
        <f t="shared" si="5"/>
        <v>380195</v>
      </c>
      <c r="AL31" s="203">
        <f t="shared" si="6"/>
        <v>0</v>
      </c>
      <c r="AM31" s="211">
        <f t="shared" si="6"/>
        <v>3826</v>
      </c>
      <c r="AN31" s="212">
        <f t="shared" si="7"/>
        <v>3826</v>
      </c>
      <c r="AO31" s="213">
        <f t="shared" si="8"/>
        <v>1</v>
      </c>
    </row>
    <row r="32" spans="1:41" x14ac:dyDescent="0.2">
      <c r="A32" s="103">
        <v>93</v>
      </c>
      <c r="B32" s="104">
        <v>0.375</v>
      </c>
      <c r="C32" s="105">
        <v>2013</v>
      </c>
      <c r="D32" s="105">
        <v>8</v>
      </c>
      <c r="E32" s="105">
        <v>30</v>
      </c>
      <c r="F32" s="106">
        <v>384021</v>
      </c>
      <c r="G32" s="105">
        <v>0</v>
      </c>
      <c r="H32" s="106">
        <v>198457</v>
      </c>
      <c r="I32" s="105">
        <v>0</v>
      </c>
      <c r="J32" s="105">
        <v>0</v>
      </c>
      <c r="K32" s="105">
        <v>0</v>
      </c>
      <c r="L32" s="107">
        <v>321.68380000000002</v>
      </c>
      <c r="M32" s="106">
        <v>12.1</v>
      </c>
      <c r="N32" s="108">
        <v>0</v>
      </c>
      <c r="O32" s="109">
        <v>3174</v>
      </c>
      <c r="P32" s="94">
        <f t="shared" si="0"/>
        <v>3174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3174</v>
      </c>
      <c r="W32" s="116">
        <f t="shared" si="10"/>
        <v>112088.76258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>384021</v>
      </c>
      <c r="AF32" s="103"/>
      <c r="AG32" s="207"/>
      <c r="AH32" s="208"/>
      <c r="AI32" s="209">
        <f t="shared" si="4"/>
        <v>384021</v>
      </c>
      <c r="AJ32" s="210">
        <f t="shared" si="5"/>
        <v>384021</v>
      </c>
      <c r="AL32" s="203">
        <f t="shared" si="6"/>
        <v>0</v>
      </c>
      <c r="AM32" s="211">
        <f t="shared" si="6"/>
        <v>3174</v>
      </c>
      <c r="AN32" s="212">
        <f t="shared" si="7"/>
        <v>3174</v>
      </c>
      <c r="AO32" s="213">
        <f t="shared" si="8"/>
        <v>1</v>
      </c>
    </row>
    <row r="33" spans="1:41" ht="13.5" thickBot="1" x14ac:dyDescent="0.25">
      <c r="A33" s="103">
        <v>93</v>
      </c>
      <c r="B33" s="104">
        <v>0.375</v>
      </c>
      <c r="C33" s="105">
        <v>2013</v>
      </c>
      <c r="D33" s="105">
        <v>8</v>
      </c>
      <c r="E33" s="105">
        <v>31</v>
      </c>
      <c r="F33" s="106">
        <v>387195</v>
      </c>
      <c r="G33" s="105">
        <v>0</v>
      </c>
      <c r="H33" s="106">
        <v>198591</v>
      </c>
      <c r="I33" s="105">
        <v>0</v>
      </c>
      <c r="J33" s="105">
        <v>0</v>
      </c>
      <c r="K33" s="105">
        <v>0</v>
      </c>
      <c r="L33" s="107">
        <v>322.44189999999998</v>
      </c>
      <c r="M33" s="106">
        <v>12</v>
      </c>
      <c r="N33" s="108">
        <v>0</v>
      </c>
      <c r="O33" s="109">
        <v>641</v>
      </c>
      <c r="P33" s="94">
        <f t="shared" si="0"/>
        <v>641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641</v>
      </c>
      <c r="W33" s="120">
        <f t="shared" si="10"/>
        <v>22636.70347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>387195</v>
      </c>
      <c r="AF33" s="103"/>
      <c r="AG33" s="207"/>
      <c r="AH33" s="208"/>
      <c r="AI33" s="209">
        <f t="shared" si="4"/>
        <v>387195</v>
      </c>
      <c r="AJ33" s="210">
        <f t="shared" si="5"/>
        <v>387195</v>
      </c>
      <c r="AL33" s="203">
        <f t="shared" si="6"/>
        <v>0</v>
      </c>
      <c r="AM33" s="214">
        <f t="shared" si="6"/>
        <v>641</v>
      </c>
      <c r="AN33" s="212">
        <f t="shared" si="7"/>
        <v>641</v>
      </c>
      <c r="AO33" s="213">
        <f t="shared" si="8"/>
        <v>1</v>
      </c>
    </row>
    <row r="34" spans="1:41" ht="13.5" thickBot="1" x14ac:dyDescent="0.25">
      <c r="A34" s="7">
        <v>93</v>
      </c>
      <c r="B34" s="121">
        <v>0.375</v>
      </c>
      <c r="C34" s="6">
        <v>2013</v>
      </c>
      <c r="D34" s="6">
        <v>9</v>
      </c>
      <c r="E34" s="6">
        <v>1</v>
      </c>
      <c r="F34" s="122">
        <v>387836</v>
      </c>
      <c r="G34" s="6">
        <v>0</v>
      </c>
      <c r="H34" s="122">
        <v>198617</v>
      </c>
      <c r="I34" s="6">
        <v>0</v>
      </c>
      <c r="J34" s="6">
        <v>0</v>
      </c>
      <c r="K34" s="6">
        <v>0</v>
      </c>
      <c r="L34" s="123">
        <v>328.78410000000002</v>
      </c>
      <c r="M34" s="122">
        <v>11.8</v>
      </c>
      <c r="N34" s="124">
        <v>0</v>
      </c>
      <c r="O34" s="125">
        <v>0</v>
      </c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>387836</v>
      </c>
      <c r="AF34" s="7"/>
      <c r="AG34" s="215"/>
      <c r="AH34" s="216"/>
      <c r="AI34" s="217">
        <f t="shared" si="4"/>
        <v>387836</v>
      </c>
      <c r="AJ34" s="218">
        <f t="shared" si="5"/>
        <v>387836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32</v>
      </c>
      <c r="K36" s="134" t="s">
        <v>46</v>
      </c>
      <c r="L36" s="136">
        <f>MAX(L3:L34)</f>
        <v>329.82339999999999</v>
      </c>
      <c r="M36" s="136">
        <f>MAX(M3:M34)</f>
        <v>17</v>
      </c>
      <c r="N36" s="134" t="s">
        <v>12</v>
      </c>
      <c r="O36" s="136">
        <f>SUM(O3:O33)</f>
        <v>73320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73320</v>
      </c>
      <c r="W36" s="140">
        <f>SUM(W3:W33)</f>
        <v>2589271.6044000001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11</v>
      </c>
      <c r="AJ36" s="223">
        <f>SUM(AJ3:AJ33)</f>
        <v>6842277</v>
      </c>
      <c r="AK36" s="224" t="s">
        <v>52</v>
      </c>
      <c r="AL36" s="225"/>
      <c r="AM36" s="225"/>
      <c r="AN36" s="223">
        <f>SUM(AN3:AN33)</f>
        <v>387836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314.91504687499997</v>
      </c>
      <c r="M37" s="144">
        <f>AVERAGE(M3:M34)</f>
        <v>12.481249999999999</v>
      </c>
      <c r="N37" s="134" t="s">
        <v>48</v>
      </c>
      <c r="O37" s="145">
        <f>O36*35.31467</f>
        <v>2589271.6044000001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21</v>
      </c>
      <c r="AN37" s="228">
        <f>IFERROR(AN36/SUM(AM3:AM33),"")</f>
        <v>5.2896344789961809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96.8125</v>
      </c>
      <c r="M38" s="145">
        <f>MIN(M3:M34)</f>
        <v>11.1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346.4065515625</v>
      </c>
      <c r="M44" s="152">
        <f>M37*(1+$L$43)</f>
        <v>13.729375000000001</v>
      </c>
    </row>
    <row r="45" spans="1:41" x14ac:dyDescent="0.2">
      <c r="K45" s="151" t="s">
        <v>62</v>
      </c>
      <c r="L45" s="152">
        <f>L37*(1-$L$43)</f>
        <v>283.4235421875</v>
      </c>
      <c r="M45" s="152">
        <f>M37*(1-$L$43)</f>
        <v>11.233124999999999</v>
      </c>
    </row>
    <row r="47" spans="1:41" x14ac:dyDescent="0.2">
      <c r="A47" s="134" t="s">
        <v>63</v>
      </c>
      <c r="B47" s="153" t="s">
        <v>64</v>
      </c>
    </row>
    <row r="48" spans="1:41" x14ac:dyDescent="0.2">
      <c r="A48" s="134" t="s">
        <v>65</v>
      </c>
      <c r="B48" s="154">
        <v>40583</v>
      </c>
    </row>
  </sheetData>
  <phoneticPr fontId="0" type="noConversion"/>
  <conditionalFormatting sqref="L3:L34">
    <cfRule type="cellIs" dxfId="431" priority="47" stopIfTrue="1" operator="lessThan">
      <formula>$L$45</formula>
    </cfRule>
    <cfRule type="cellIs" dxfId="430" priority="48" stopIfTrue="1" operator="greaterThan">
      <formula>$L$44</formula>
    </cfRule>
  </conditionalFormatting>
  <conditionalFormatting sqref="M3:M34">
    <cfRule type="cellIs" dxfId="429" priority="45" stopIfTrue="1" operator="lessThan">
      <formula>$M$45</formula>
    </cfRule>
    <cfRule type="cellIs" dxfId="428" priority="46" stopIfTrue="1" operator="greaterThan">
      <formula>$M$44</formula>
    </cfRule>
  </conditionalFormatting>
  <conditionalFormatting sqref="O3:O34">
    <cfRule type="cellIs" dxfId="427" priority="44" stopIfTrue="1" operator="lessThan">
      <formula>0</formula>
    </cfRule>
  </conditionalFormatting>
  <conditionalFormatting sqref="O3:O33">
    <cfRule type="cellIs" dxfId="426" priority="43" stopIfTrue="1" operator="lessThan">
      <formula>0</formula>
    </cfRule>
  </conditionalFormatting>
  <conditionalFormatting sqref="O3">
    <cfRule type="cellIs" dxfId="425" priority="42" stopIfTrue="1" operator="notEqual">
      <formula>$P$3</formula>
    </cfRule>
  </conditionalFormatting>
  <conditionalFormatting sqref="O4">
    <cfRule type="cellIs" dxfId="424" priority="41" stopIfTrue="1" operator="notEqual">
      <formula>P$4</formula>
    </cfRule>
  </conditionalFormatting>
  <conditionalFormatting sqref="O5">
    <cfRule type="cellIs" dxfId="423" priority="40" stopIfTrue="1" operator="notEqual">
      <formula>$P$5</formula>
    </cfRule>
  </conditionalFormatting>
  <conditionalFormatting sqref="O6">
    <cfRule type="cellIs" dxfId="422" priority="39" stopIfTrue="1" operator="notEqual">
      <formula>$P$6</formula>
    </cfRule>
  </conditionalFormatting>
  <conditionalFormatting sqref="O7">
    <cfRule type="cellIs" dxfId="421" priority="38" stopIfTrue="1" operator="notEqual">
      <formula>$P$7</formula>
    </cfRule>
  </conditionalFormatting>
  <conditionalFormatting sqref="O8">
    <cfRule type="cellIs" dxfId="420" priority="37" stopIfTrue="1" operator="notEqual">
      <formula>$P$8</formula>
    </cfRule>
  </conditionalFormatting>
  <conditionalFormatting sqref="O9">
    <cfRule type="cellIs" dxfId="419" priority="36" stopIfTrue="1" operator="notEqual">
      <formula>$P$9</formula>
    </cfRule>
  </conditionalFormatting>
  <conditionalFormatting sqref="O10">
    <cfRule type="cellIs" dxfId="418" priority="34" stopIfTrue="1" operator="notEqual">
      <formula>$P$10</formula>
    </cfRule>
    <cfRule type="cellIs" dxfId="417" priority="35" stopIfTrue="1" operator="greaterThan">
      <formula>$P$10</formula>
    </cfRule>
  </conditionalFormatting>
  <conditionalFormatting sqref="O11">
    <cfRule type="cellIs" dxfId="416" priority="32" stopIfTrue="1" operator="notEqual">
      <formula>$P$11</formula>
    </cfRule>
    <cfRule type="cellIs" dxfId="415" priority="33" stopIfTrue="1" operator="greaterThan">
      <formula>$P$11</formula>
    </cfRule>
  </conditionalFormatting>
  <conditionalFormatting sqref="O12">
    <cfRule type="cellIs" dxfId="414" priority="31" stopIfTrue="1" operator="notEqual">
      <formula>$P$12</formula>
    </cfRule>
  </conditionalFormatting>
  <conditionalFormatting sqref="O14">
    <cfRule type="cellIs" dxfId="413" priority="30" stopIfTrue="1" operator="notEqual">
      <formula>$P$14</formula>
    </cfRule>
  </conditionalFormatting>
  <conditionalFormatting sqref="O15">
    <cfRule type="cellIs" dxfId="412" priority="29" stopIfTrue="1" operator="notEqual">
      <formula>$P$15</formula>
    </cfRule>
  </conditionalFormatting>
  <conditionalFormatting sqref="O16">
    <cfRule type="cellIs" dxfId="411" priority="28" stopIfTrue="1" operator="notEqual">
      <formula>$P$16</formula>
    </cfRule>
  </conditionalFormatting>
  <conditionalFormatting sqref="O17">
    <cfRule type="cellIs" dxfId="410" priority="27" stopIfTrue="1" operator="notEqual">
      <formula>$P$17</formula>
    </cfRule>
  </conditionalFormatting>
  <conditionalFormatting sqref="O18">
    <cfRule type="cellIs" dxfId="409" priority="26" stopIfTrue="1" operator="notEqual">
      <formula>$P$18</formula>
    </cfRule>
  </conditionalFormatting>
  <conditionalFormatting sqref="O19">
    <cfRule type="cellIs" dxfId="408" priority="24" stopIfTrue="1" operator="notEqual">
      <formula>$P$19</formula>
    </cfRule>
    <cfRule type="cellIs" dxfId="407" priority="25" stopIfTrue="1" operator="greaterThan">
      <formula>$P$19</formula>
    </cfRule>
  </conditionalFormatting>
  <conditionalFormatting sqref="O20">
    <cfRule type="cellIs" dxfId="406" priority="22" stopIfTrue="1" operator="notEqual">
      <formula>$P$20</formula>
    </cfRule>
    <cfRule type="cellIs" dxfId="405" priority="23" stopIfTrue="1" operator="greaterThan">
      <formula>$P$20</formula>
    </cfRule>
  </conditionalFormatting>
  <conditionalFormatting sqref="O21">
    <cfRule type="cellIs" dxfId="404" priority="21" stopIfTrue="1" operator="notEqual">
      <formula>$P$21</formula>
    </cfRule>
  </conditionalFormatting>
  <conditionalFormatting sqref="O22">
    <cfRule type="cellIs" dxfId="403" priority="20" stopIfTrue="1" operator="notEqual">
      <formula>$P$22</formula>
    </cfRule>
  </conditionalFormatting>
  <conditionalFormatting sqref="O23">
    <cfRule type="cellIs" dxfId="402" priority="19" stopIfTrue="1" operator="notEqual">
      <formula>$P$23</formula>
    </cfRule>
  </conditionalFormatting>
  <conditionalFormatting sqref="O24">
    <cfRule type="cellIs" dxfId="401" priority="17" stopIfTrue="1" operator="notEqual">
      <formula>$P$24</formula>
    </cfRule>
    <cfRule type="cellIs" dxfId="400" priority="18" stopIfTrue="1" operator="greaterThan">
      <formula>$P$24</formula>
    </cfRule>
  </conditionalFormatting>
  <conditionalFormatting sqref="O25">
    <cfRule type="cellIs" dxfId="399" priority="15" stopIfTrue="1" operator="notEqual">
      <formula>$P$25</formula>
    </cfRule>
    <cfRule type="cellIs" dxfId="398" priority="16" stopIfTrue="1" operator="greaterThan">
      <formula>$P$25</formula>
    </cfRule>
  </conditionalFormatting>
  <conditionalFormatting sqref="O26">
    <cfRule type="cellIs" dxfId="397" priority="14" stopIfTrue="1" operator="notEqual">
      <formula>$P$26</formula>
    </cfRule>
  </conditionalFormatting>
  <conditionalFormatting sqref="O27">
    <cfRule type="cellIs" dxfId="396" priority="13" stopIfTrue="1" operator="notEqual">
      <formula>$P$27</formula>
    </cfRule>
  </conditionalFormatting>
  <conditionalFormatting sqref="O28">
    <cfRule type="cellIs" dxfId="395" priority="12" stopIfTrue="1" operator="notEqual">
      <formula>$P$28</formula>
    </cfRule>
  </conditionalFormatting>
  <conditionalFormatting sqref="O29">
    <cfRule type="cellIs" dxfId="394" priority="11" stopIfTrue="1" operator="notEqual">
      <formula>$P$29</formula>
    </cfRule>
  </conditionalFormatting>
  <conditionalFormatting sqref="O30">
    <cfRule type="cellIs" dxfId="393" priority="10" stopIfTrue="1" operator="notEqual">
      <formula>$P$30</formula>
    </cfRule>
  </conditionalFormatting>
  <conditionalFormatting sqref="O31">
    <cfRule type="cellIs" dxfId="392" priority="8" stopIfTrue="1" operator="notEqual">
      <formula>$P$31</formula>
    </cfRule>
    <cfRule type="cellIs" dxfId="391" priority="9" stopIfTrue="1" operator="greaterThan">
      <formula>$P$31</formula>
    </cfRule>
  </conditionalFormatting>
  <conditionalFormatting sqref="O32">
    <cfRule type="cellIs" dxfId="390" priority="6" stopIfTrue="1" operator="notEqual">
      <formula>$P$32</formula>
    </cfRule>
    <cfRule type="cellIs" dxfId="389" priority="7" stopIfTrue="1" operator="greaterThan">
      <formula>$P$32</formula>
    </cfRule>
  </conditionalFormatting>
  <conditionalFormatting sqref="O33">
    <cfRule type="cellIs" dxfId="388" priority="5" stopIfTrue="1" operator="notEqual">
      <formula>$P$33</formula>
    </cfRule>
  </conditionalFormatting>
  <conditionalFormatting sqref="O13">
    <cfRule type="cellIs" dxfId="387" priority="4" stopIfTrue="1" operator="notEqual">
      <formula>$P$13</formula>
    </cfRule>
  </conditionalFormatting>
  <conditionalFormatting sqref="AG3:AG34">
    <cfRule type="cellIs" dxfId="386" priority="3" stopIfTrue="1" operator="notEqual">
      <formula>E3</formula>
    </cfRule>
  </conditionalFormatting>
  <conditionalFormatting sqref="AH3:AH34">
    <cfRule type="cellIs" dxfId="385" priority="2" stopIfTrue="1" operator="notBetween">
      <formula>AI3+$AG$40</formula>
      <formula>AI3-$AG$40</formula>
    </cfRule>
  </conditionalFormatting>
  <conditionalFormatting sqref="AL3:AL33">
    <cfRule type="cellIs" dxfId="384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91</v>
      </c>
      <c r="B3" s="88">
        <v>0.375</v>
      </c>
      <c r="C3" s="89">
        <v>2013</v>
      </c>
      <c r="D3" s="89">
        <v>8</v>
      </c>
      <c r="E3" s="89">
        <v>1</v>
      </c>
      <c r="F3" s="90">
        <v>145133</v>
      </c>
      <c r="G3" s="89">
        <v>0</v>
      </c>
      <c r="H3" s="90">
        <v>466388</v>
      </c>
      <c r="I3" s="89">
        <v>0</v>
      </c>
      <c r="J3" s="89">
        <v>0</v>
      </c>
      <c r="K3" s="89">
        <v>0</v>
      </c>
      <c r="L3" s="91">
        <v>95.400499999999994</v>
      </c>
      <c r="M3" s="90">
        <v>19.3</v>
      </c>
      <c r="N3" s="92">
        <v>0</v>
      </c>
      <c r="O3" s="93">
        <v>1209</v>
      </c>
      <c r="P3" s="94">
        <f>F4-F3</f>
        <v>1209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1209</v>
      </c>
      <c r="W3" s="99">
        <f>V3*35.31467</f>
        <v>42695.436029999997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145133</v>
      </c>
      <c r="AF3" s="87"/>
      <c r="AG3" s="92"/>
      <c r="AH3" s="200"/>
      <c r="AI3" s="201">
        <f>IFERROR(AE3*1,0)</f>
        <v>145133</v>
      </c>
      <c r="AJ3" s="202">
        <f>(AI3-AH3)</f>
        <v>145133</v>
      </c>
      <c r="AL3" s="203">
        <f>AH4-AH3</f>
        <v>0</v>
      </c>
      <c r="AM3" s="204">
        <f>AI4-AI3</f>
        <v>1209</v>
      </c>
      <c r="AN3" s="205">
        <f>(AM3-AL3)</f>
        <v>1209</v>
      </c>
      <c r="AO3" s="206">
        <f>IFERROR(AN3/AM3,"")</f>
        <v>1</v>
      </c>
    </row>
    <row r="4" spans="1:41" x14ac:dyDescent="0.2">
      <c r="A4" s="103">
        <v>91</v>
      </c>
      <c r="B4" s="104">
        <v>0.375</v>
      </c>
      <c r="C4" s="105">
        <v>2013</v>
      </c>
      <c r="D4" s="105">
        <v>8</v>
      </c>
      <c r="E4" s="105">
        <v>2</v>
      </c>
      <c r="F4" s="106">
        <v>146342</v>
      </c>
      <c r="G4" s="105">
        <v>0</v>
      </c>
      <c r="H4" s="106">
        <v>466572</v>
      </c>
      <c r="I4" s="105">
        <v>0</v>
      </c>
      <c r="J4" s="105">
        <v>0</v>
      </c>
      <c r="K4" s="105">
        <v>0</v>
      </c>
      <c r="L4" s="107">
        <v>95.520499999999998</v>
      </c>
      <c r="M4" s="106">
        <v>17.5</v>
      </c>
      <c r="N4" s="108">
        <v>0</v>
      </c>
      <c r="O4" s="109">
        <v>883</v>
      </c>
      <c r="P4" s="94">
        <f t="shared" ref="P4:P33" si="0">F5-F4</f>
        <v>883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883</v>
      </c>
      <c r="W4" s="113">
        <f>V4*35.31467</f>
        <v>31182.853609999998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146342</v>
      </c>
      <c r="AF4" s="103"/>
      <c r="AG4" s="207"/>
      <c r="AH4" s="208"/>
      <c r="AI4" s="209">
        <f t="shared" ref="AI4:AI34" si="4">IFERROR(AE4*1,0)</f>
        <v>146342</v>
      </c>
      <c r="AJ4" s="210">
        <f t="shared" ref="AJ4:AJ34" si="5">(AI4-AH4)</f>
        <v>146342</v>
      </c>
      <c r="AL4" s="203">
        <f t="shared" ref="AL4:AM33" si="6">AH5-AH4</f>
        <v>0</v>
      </c>
      <c r="AM4" s="211">
        <f t="shared" si="6"/>
        <v>883</v>
      </c>
      <c r="AN4" s="212">
        <f t="shared" ref="AN4:AN33" si="7">(AM4-AL4)</f>
        <v>883</v>
      </c>
      <c r="AO4" s="213">
        <f t="shared" ref="AO4:AO33" si="8">IFERROR(AN4/AM4,"")</f>
        <v>1</v>
      </c>
    </row>
    <row r="5" spans="1:41" x14ac:dyDescent="0.2">
      <c r="A5" s="103">
        <v>91</v>
      </c>
      <c r="B5" s="104">
        <v>0.375</v>
      </c>
      <c r="C5" s="105">
        <v>2013</v>
      </c>
      <c r="D5" s="105">
        <v>8</v>
      </c>
      <c r="E5" s="105">
        <v>3</v>
      </c>
      <c r="F5" s="106">
        <v>147225</v>
      </c>
      <c r="G5" s="105">
        <v>0</v>
      </c>
      <c r="H5" s="106">
        <v>466705</v>
      </c>
      <c r="I5" s="105">
        <v>0</v>
      </c>
      <c r="J5" s="105">
        <v>0</v>
      </c>
      <c r="K5" s="105">
        <v>0</v>
      </c>
      <c r="L5" s="107">
        <v>96.073700000000002</v>
      </c>
      <c r="M5" s="106">
        <v>18.8</v>
      </c>
      <c r="N5" s="108">
        <v>0</v>
      </c>
      <c r="O5" s="109">
        <v>183</v>
      </c>
      <c r="P5" s="94">
        <f t="shared" si="0"/>
        <v>183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183</v>
      </c>
      <c r="W5" s="113">
        <f t="shared" ref="W5:W33" si="10">V5*35.31467</f>
        <v>6462.5846099999999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147225</v>
      </c>
      <c r="AF5" s="103"/>
      <c r="AG5" s="207"/>
      <c r="AH5" s="208"/>
      <c r="AI5" s="209">
        <f t="shared" si="4"/>
        <v>147225</v>
      </c>
      <c r="AJ5" s="210">
        <f t="shared" si="5"/>
        <v>147225</v>
      </c>
      <c r="AL5" s="203">
        <f t="shared" si="6"/>
        <v>0</v>
      </c>
      <c r="AM5" s="211">
        <f t="shared" si="6"/>
        <v>183</v>
      </c>
      <c r="AN5" s="212">
        <f t="shared" si="7"/>
        <v>183</v>
      </c>
      <c r="AO5" s="213">
        <f t="shared" si="8"/>
        <v>1</v>
      </c>
    </row>
    <row r="6" spans="1:41" x14ac:dyDescent="0.2">
      <c r="A6" s="103">
        <v>91</v>
      </c>
      <c r="B6" s="104">
        <v>0.375</v>
      </c>
      <c r="C6" s="105">
        <v>2013</v>
      </c>
      <c r="D6" s="105">
        <v>8</v>
      </c>
      <c r="E6" s="105">
        <v>4</v>
      </c>
      <c r="F6" s="106">
        <v>147408</v>
      </c>
      <c r="G6" s="105">
        <v>0</v>
      </c>
      <c r="H6" s="106">
        <v>466733</v>
      </c>
      <c r="I6" s="105">
        <v>0</v>
      </c>
      <c r="J6" s="105">
        <v>0</v>
      </c>
      <c r="K6" s="105">
        <v>0</v>
      </c>
      <c r="L6" s="107">
        <v>99.393500000000003</v>
      </c>
      <c r="M6" s="106">
        <v>17.3</v>
      </c>
      <c r="N6" s="108">
        <v>0</v>
      </c>
      <c r="O6" s="109">
        <v>758</v>
      </c>
      <c r="P6" s="94">
        <f t="shared" si="0"/>
        <v>758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758</v>
      </c>
      <c r="W6" s="113">
        <f t="shared" si="10"/>
        <v>26768.51986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147408</v>
      </c>
      <c r="AF6" s="103"/>
      <c r="AG6" s="207"/>
      <c r="AH6" s="208"/>
      <c r="AI6" s="209">
        <f t="shared" si="4"/>
        <v>147408</v>
      </c>
      <c r="AJ6" s="210">
        <f t="shared" si="5"/>
        <v>147408</v>
      </c>
      <c r="AL6" s="203">
        <f t="shared" si="6"/>
        <v>0</v>
      </c>
      <c r="AM6" s="211">
        <f t="shared" si="6"/>
        <v>758</v>
      </c>
      <c r="AN6" s="212">
        <f t="shared" si="7"/>
        <v>758</v>
      </c>
      <c r="AO6" s="213">
        <f t="shared" si="8"/>
        <v>1</v>
      </c>
    </row>
    <row r="7" spans="1:41" x14ac:dyDescent="0.2">
      <c r="A7" s="103">
        <v>91</v>
      </c>
      <c r="B7" s="104">
        <v>0.375</v>
      </c>
      <c r="C7" s="105">
        <v>2013</v>
      </c>
      <c r="D7" s="105">
        <v>8</v>
      </c>
      <c r="E7" s="105">
        <v>5</v>
      </c>
      <c r="F7" s="106">
        <v>148166</v>
      </c>
      <c r="G7" s="105">
        <v>0</v>
      </c>
      <c r="H7" s="106">
        <v>466846</v>
      </c>
      <c r="I7" s="105">
        <v>0</v>
      </c>
      <c r="J7" s="105">
        <v>0</v>
      </c>
      <c r="K7" s="105">
        <v>0</v>
      </c>
      <c r="L7" s="107">
        <v>97.614099999999993</v>
      </c>
      <c r="M7" s="106">
        <v>18.600000000000001</v>
      </c>
      <c r="N7" s="108">
        <v>0</v>
      </c>
      <c r="O7" s="109">
        <v>997</v>
      </c>
      <c r="P7" s="94">
        <f t="shared" si="0"/>
        <v>997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997</v>
      </c>
      <c r="W7" s="113">
        <f t="shared" si="10"/>
        <v>35208.725989999999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148166</v>
      </c>
      <c r="AF7" s="103"/>
      <c r="AG7" s="207"/>
      <c r="AH7" s="208"/>
      <c r="AI7" s="209">
        <f t="shared" si="4"/>
        <v>148166</v>
      </c>
      <c r="AJ7" s="210">
        <f t="shared" si="5"/>
        <v>148166</v>
      </c>
      <c r="AL7" s="203">
        <f t="shared" si="6"/>
        <v>0</v>
      </c>
      <c r="AM7" s="211">
        <f t="shared" si="6"/>
        <v>997</v>
      </c>
      <c r="AN7" s="212">
        <f t="shared" si="7"/>
        <v>997</v>
      </c>
      <c r="AO7" s="213">
        <f t="shared" si="8"/>
        <v>1</v>
      </c>
    </row>
    <row r="8" spans="1:41" x14ac:dyDescent="0.2">
      <c r="A8" s="103">
        <v>91</v>
      </c>
      <c r="B8" s="104">
        <v>0.375</v>
      </c>
      <c r="C8" s="105">
        <v>2013</v>
      </c>
      <c r="D8" s="105">
        <v>8</v>
      </c>
      <c r="E8" s="105">
        <v>6</v>
      </c>
      <c r="F8" s="106">
        <v>149163</v>
      </c>
      <c r="G8" s="105">
        <v>0</v>
      </c>
      <c r="H8" s="106">
        <v>466997</v>
      </c>
      <c r="I8" s="105">
        <v>0</v>
      </c>
      <c r="J8" s="105">
        <v>0</v>
      </c>
      <c r="K8" s="105">
        <v>0</v>
      </c>
      <c r="L8" s="107">
        <v>95.624899999999997</v>
      </c>
      <c r="M8" s="106">
        <v>19.100000000000001</v>
      </c>
      <c r="N8" s="108">
        <v>0</v>
      </c>
      <c r="O8" s="109">
        <v>854</v>
      </c>
      <c r="P8" s="94">
        <f t="shared" si="0"/>
        <v>854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854</v>
      </c>
      <c r="W8" s="113">
        <f t="shared" si="10"/>
        <v>30158.728179999998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149163</v>
      </c>
      <c r="AF8" s="103"/>
      <c r="AG8" s="207"/>
      <c r="AH8" s="208"/>
      <c r="AI8" s="209">
        <f t="shared" si="4"/>
        <v>149163</v>
      </c>
      <c r="AJ8" s="210">
        <f t="shared" si="5"/>
        <v>149163</v>
      </c>
      <c r="AL8" s="203">
        <f t="shared" si="6"/>
        <v>0</v>
      </c>
      <c r="AM8" s="211">
        <f t="shared" si="6"/>
        <v>854</v>
      </c>
      <c r="AN8" s="212">
        <f t="shared" si="7"/>
        <v>854</v>
      </c>
      <c r="AO8" s="213">
        <f t="shared" si="8"/>
        <v>1</v>
      </c>
    </row>
    <row r="9" spans="1:41" x14ac:dyDescent="0.2">
      <c r="A9" s="103">
        <v>91</v>
      </c>
      <c r="B9" s="104">
        <v>0.375</v>
      </c>
      <c r="C9" s="105">
        <v>2013</v>
      </c>
      <c r="D9" s="105">
        <v>8</v>
      </c>
      <c r="E9" s="105">
        <v>7</v>
      </c>
      <c r="F9" s="106">
        <v>150017</v>
      </c>
      <c r="G9" s="105">
        <v>0</v>
      </c>
      <c r="H9" s="106">
        <v>467127</v>
      </c>
      <c r="I9" s="105">
        <v>0</v>
      </c>
      <c r="J9" s="105">
        <v>0</v>
      </c>
      <c r="K9" s="105">
        <v>0</v>
      </c>
      <c r="L9" s="107">
        <v>95.104299999999995</v>
      </c>
      <c r="M9" s="106">
        <v>19.600000000000001</v>
      </c>
      <c r="N9" s="108">
        <v>0</v>
      </c>
      <c r="O9" s="109">
        <v>931</v>
      </c>
      <c r="P9" s="94">
        <f t="shared" si="0"/>
        <v>931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931</v>
      </c>
      <c r="W9" s="113">
        <f t="shared" si="10"/>
        <v>32877.957770000001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150017</v>
      </c>
      <c r="AF9" s="103"/>
      <c r="AG9" s="207"/>
      <c r="AH9" s="208"/>
      <c r="AI9" s="209">
        <f t="shared" si="4"/>
        <v>150017</v>
      </c>
      <c r="AJ9" s="210">
        <f t="shared" si="5"/>
        <v>150017</v>
      </c>
      <c r="AL9" s="203">
        <f t="shared" si="6"/>
        <v>0</v>
      </c>
      <c r="AM9" s="211">
        <f t="shared" si="6"/>
        <v>931</v>
      </c>
      <c r="AN9" s="212">
        <f t="shared" si="7"/>
        <v>931</v>
      </c>
      <c r="AO9" s="213">
        <f t="shared" si="8"/>
        <v>1</v>
      </c>
    </row>
    <row r="10" spans="1:41" x14ac:dyDescent="0.2">
      <c r="A10" s="103">
        <v>91</v>
      </c>
      <c r="B10" s="104">
        <v>0.375</v>
      </c>
      <c r="C10" s="105">
        <v>2013</v>
      </c>
      <c r="D10" s="105">
        <v>8</v>
      </c>
      <c r="E10" s="105">
        <v>8</v>
      </c>
      <c r="F10" s="106">
        <v>150948</v>
      </c>
      <c r="G10" s="105">
        <v>0</v>
      </c>
      <c r="H10" s="106">
        <v>467269</v>
      </c>
      <c r="I10" s="105">
        <v>0</v>
      </c>
      <c r="J10" s="105">
        <v>0</v>
      </c>
      <c r="K10" s="105">
        <v>0</v>
      </c>
      <c r="L10" s="107">
        <v>95.016900000000007</v>
      </c>
      <c r="M10" s="106">
        <v>19.7</v>
      </c>
      <c r="N10" s="108">
        <v>0</v>
      </c>
      <c r="O10" s="109">
        <v>894</v>
      </c>
      <c r="P10" s="94">
        <f t="shared" si="0"/>
        <v>894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894</v>
      </c>
      <c r="W10" s="113">
        <f t="shared" si="10"/>
        <v>31571.314979999999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150948</v>
      </c>
      <c r="AF10" s="103"/>
      <c r="AG10" s="207"/>
      <c r="AH10" s="208"/>
      <c r="AI10" s="209">
        <f t="shared" si="4"/>
        <v>150948</v>
      </c>
      <c r="AJ10" s="210">
        <f t="shared" si="5"/>
        <v>150948</v>
      </c>
      <c r="AL10" s="203">
        <f t="shared" si="6"/>
        <v>0</v>
      </c>
      <c r="AM10" s="211">
        <f t="shared" si="6"/>
        <v>894</v>
      </c>
      <c r="AN10" s="212">
        <f t="shared" si="7"/>
        <v>894</v>
      </c>
      <c r="AO10" s="213">
        <f t="shared" si="8"/>
        <v>1</v>
      </c>
    </row>
    <row r="11" spans="1:41" x14ac:dyDescent="0.2">
      <c r="A11" s="103">
        <v>91</v>
      </c>
      <c r="B11" s="104">
        <v>0.375</v>
      </c>
      <c r="C11" s="105">
        <v>2013</v>
      </c>
      <c r="D11" s="105">
        <v>8</v>
      </c>
      <c r="E11" s="105">
        <v>9</v>
      </c>
      <c r="F11" s="106">
        <v>151842</v>
      </c>
      <c r="G11" s="105">
        <v>0</v>
      </c>
      <c r="H11" s="106">
        <v>467406</v>
      </c>
      <c r="I11" s="105">
        <v>0</v>
      </c>
      <c r="J11" s="105">
        <v>0</v>
      </c>
      <c r="K11" s="105">
        <v>0</v>
      </c>
      <c r="L11" s="107">
        <v>95.206800000000001</v>
      </c>
      <c r="M11" s="106">
        <v>18</v>
      </c>
      <c r="N11" s="108">
        <v>0</v>
      </c>
      <c r="O11" s="109">
        <v>361</v>
      </c>
      <c r="P11" s="94">
        <f t="shared" si="0"/>
        <v>361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361</v>
      </c>
      <c r="W11" s="116">
        <f t="shared" si="10"/>
        <v>12748.595869999999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151842</v>
      </c>
      <c r="AF11" s="103"/>
      <c r="AG11" s="207"/>
      <c r="AH11" s="208"/>
      <c r="AI11" s="209">
        <f t="shared" si="4"/>
        <v>151842</v>
      </c>
      <c r="AJ11" s="210">
        <f t="shared" si="5"/>
        <v>151842</v>
      </c>
      <c r="AL11" s="203">
        <f t="shared" si="6"/>
        <v>0</v>
      </c>
      <c r="AM11" s="211">
        <f t="shared" si="6"/>
        <v>361</v>
      </c>
      <c r="AN11" s="212">
        <f t="shared" si="7"/>
        <v>361</v>
      </c>
      <c r="AO11" s="213">
        <f t="shared" si="8"/>
        <v>1</v>
      </c>
    </row>
    <row r="12" spans="1:41" x14ac:dyDescent="0.2">
      <c r="A12" s="103">
        <v>91</v>
      </c>
      <c r="B12" s="104">
        <v>0.375</v>
      </c>
      <c r="C12" s="105">
        <v>2013</v>
      </c>
      <c r="D12" s="105">
        <v>8</v>
      </c>
      <c r="E12" s="105">
        <v>10</v>
      </c>
      <c r="F12" s="106">
        <v>152203</v>
      </c>
      <c r="G12" s="105">
        <v>0</v>
      </c>
      <c r="H12" s="106">
        <v>467461</v>
      </c>
      <c r="I12" s="105">
        <v>0</v>
      </c>
      <c r="J12" s="105">
        <v>0</v>
      </c>
      <c r="K12" s="105">
        <v>0</v>
      </c>
      <c r="L12" s="107">
        <v>95.934399999999997</v>
      </c>
      <c r="M12" s="106">
        <v>18.899999999999999</v>
      </c>
      <c r="N12" s="108">
        <v>0</v>
      </c>
      <c r="O12" s="109">
        <v>0</v>
      </c>
      <c r="P12" s="94">
        <f t="shared" si="0"/>
        <v>0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0</v>
      </c>
      <c r="W12" s="116">
        <f t="shared" si="10"/>
        <v>0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152203</v>
      </c>
      <c r="AF12" s="103"/>
      <c r="AG12" s="207"/>
      <c r="AH12" s="208"/>
      <c r="AI12" s="209">
        <f t="shared" si="4"/>
        <v>152203</v>
      </c>
      <c r="AJ12" s="210">
        <f t="shared" si="5"/>
        <v>152203</v>
      </c>
      <c r="AL12" s="203">
        <f t="shared" si="6"/>
        <v>0</v>
      </c>
      <c r="AM12" s="211">
        <f t="shared" si="6"/>
        <v>0</v>
      </c>
      <c r="AN12" s="212">
        <f t="shared" si="7"/>
        <v>0</v>
      </c>
      <c r="AO12" s="213" t="str">
        <f t="shared" si="8"/>
        <v/>
      </c>
    </row>
    <row r="13" spans="1:41" x14ac:dyDescent="0.2">
      <c r="A13" s="103">
        <v>91</v>
      </c>
      <c r="B13" s="104">
        <v>0.375</v>
      </c>
      <c r="C13" s="105">
        <v>2013</v>
      </c>
      <c r="D13" s="105">
        <v>8</v>
      </c>
      <c r="E13" s="105">
        <v>11</v>
      </c>
      <c r="F13" s="106">
        <v>152203</v>
      </c>
      <c r="G13" s="105">
        <v>0</v>
      </c>
      <c r="H13" s="106">
        <v>467461</v>
      </c>
      <c r="I13" s="105">
        <v>0</v>
      </c>
      <c r="J13" s="105">
        <v>0</v>
      </c>
      <c r="K13" s="105">
        <v>0</v>
      </c>
      <c r="L13" s="107">
        <v>96.968000000000004</v>
      </c>
      <c r="M13" s="106">
        <v>16.3</v>
      </c>
      <c r="N13" s="108">
        <v>0</v>
      </c>
      <c r="O13" s="109">
        <v>705</v>
      </c>
      <c r="P13" s="94">
        <f t="shared" si="0"/>
        <v>705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705</v>
      </c>
      <c r="W13" s="116">
        <f t="shared" si="10"/>
        <v>24896.842349999999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152203</v>
      </c>
      <c r="AF13" s="103"/>
      <c r="AG13" s="207"/>
      <c r="AH13" s="208"/>
      <c r="AI13" s="209">
        <f t="shared" si="4"/>
        <v>152203</v>
      </c>
      <c r="AJ13" s="210">
        <f t="shared" si="5"/>
        <v>152203</v>
      </c>
      <c r="AL13" s="203">
        <f t="shared" si="6"/>
        <v>0</v>
      </c>
      <c r="AM13" s="211">
        <f t="shared" si="6"/>
        <v>705</v>
      </c>
      <c r="AN13" s="212">
        <f t="shared" si="7"/>
        <v>705</v>
      </c>
      <c r="AO13" s="213">
        <f t="shared" si="8"/>
        <v>1</v>
      </c>
    </row>
    <row r="14" spans="1:41" x14ac:dyDescent="0.2">
      <c r="A14" s="103">
        <v>91</v>
      </c>
      <c r="B14" s="104">
        <v>0.375</v>
      </c>
      <c r="C14" s="105">
        <v>2013</v>
      </c>
      <c r="D14" s="105">
        <v>8</v>
      </c>
      <c r="E14" s="105">
        <v>12</v>
      </c>
      <c r="F14" s="106">
        <v>152908</v>
      </c>
      <c r="G14" s="105">
        <v>0</v>
      </c>
      <c r="H14" s="106">
        <v>467567</v>
      </c>
      <c r="I14" s="105">
        <v>0</v>
      </c>
      <c r="J14" s="105">
        <v>0</v>
      </c>
      <c r="K14" s="105">
        <v>0</v>
      </c>
      <c r="L14" s="107">
        <v>96.337699999999998</v>
      </c>
      <c r="M14" s="106">
        <v>16.3</v>
      </c>
      <c r="N14" s="108">
        <v>0</v>
      </c>
      <c r="O14" s="109">
        <v>1063</v>
      </c>
      <c r="P14" s="94">
        <f t="shared" si="0"/>
        <v>1063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1063</v>
      </c>
      <c r="W14" s="116">
        <f t="shared" si="10"/>
        <v>37539.494209999997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152908</v>
      </c>
      <c r="AF14" s="103"/>
      <c r="AG14" s="207"/>
      <c r="AH14" s="208"/>
      <c r="AI14" s="209">
        <f t="shared" si="4"/>
        <v>152908</v>
      </c>
      <c r="AJ14" s="210">
        <f t="shared" si="5"/>
        <v>152908</v>
      </c>
      <c r="AL14" s="203">
        <f t="shared" si="6"/>
        <v>0</v>
      </c>
      <c r="AM14" s="211">
        <f t="shared" si="6"/>
        <v>1063</v>
      </c>
      <c r="AN14" s="212">
        <f t="shared" si="7"/>
        <v>1063</v>
      </c>
      <c r="AO14" s="213">
        <f t="shared" si="8"/>
        <v>1</v>
      </c>
    </row>
    <row r="15" spans="1:41" x14ac:dyDescent="0.2">
      <c r="A15" s="103">
        <v>91</v>
      </c>
      <c r="B15" s="104">
        <v>0.375</v>
      </c>
      <c r="C15" s="105">
        <v>2013</v>
      </c>
      <c r="D15" s="105">
        <v>8</v>
      </c>
      <c r="E15" s="105">
        <v>13</v>
      </c>
      <c r="F15" s="106">
        <v>153971</v>
      </c>
      <c r="G15" s="105">
        <v>0</v>
      </c>
      <c r="H15" s="106">
        <v>467729</v>
      </c>
      <c r="I15" s="105">
        <v>0</v>
      </c>
      <c r="J15" s="105">
        <v>0</v>
      </c>
      <c r="K15" s="105">
        <v>0</v>
      </c>
      <c r="L15" s="107">
        <v>95.054000000000002</v>
      </c>
      <c r="M15" s="106">
        <v>17.3</v>
      </c>
      <c r="N15" s="108">
        <v>0</v>
      </c>
      <c r="O15" s="109">
        <v>1224</v>
      </c>
      <c r="P15" s="94">
        <f t="shared" si="0"/>
        <v>1224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1224</v>
      </c>
      <c r="W15" s="116">
        <f t="shared" si="10"/>
        <v>43225.156080000001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153971</v>
      </c>
      <c r="AF15" s="103"/>
      <c r="AG15" s="207"/>
      <c r="AH15" s="208"/>
      <c r="AI15" s="209">
        <f t="shared" si="4"/>
        <v>153971</v>
      </c>
      <c r="AJ15" s="210">
        <f t="shared" si="5"/>
        <v>153971</v>
      </c>
      <c r="AL15" s="203">
        <f t="shared" si="6"/>
        <v>0</v>
      </c>
      <c r="AM15" s="211">
        <f t="shared" si="6"/>
        <v>1224</v>
      </c>
      <c r="AN15" s="212">
        <f t="shared" si="7"/>
        <v>1224</v>
      </c>
      <c r="AO15" s="213">
        <f t="shared" si="8"/>
        <v>1</v>
      </c>
    </row>
    <row r="16" spans="1:41" x14ac:dyDescent="0.2">
      <c r="A16" s="103">
        <v>91</v>
      </c>
      <c r="B16" s="104">
        <v>0.375</v>
      </c>
      <c r="C16" s="105">
        <v>2013</v>
      </c>
      <c r="D16" s="105">
        <v>8</v>
      </c>
      <c r="E16" s="105">
        <v>14</v>
      </c>
      <c r="F16" s="106">
        <v>155195</v>
      </c>
      <c r="G16" s="105">
        <v>0</v>
      </c>
      <c r="H16" s="106">
        <v>467915</v>
      </c>
      <c r="I16" s="105">
        <v>0</v>
      </c>
      <c r="J16" s="105">
        <v>0</v>
      </c>
      <c r="K16" s="105">
        <v>0</v>
      </c>
      <c r="L16" s="107">
        <v>95.145899999999997</v>
      </c>
      <c r="M16" s="106">
        <v>18.899999999999999</v>
      </c>
      <c r="N16" s="108">
        <v>0</v>
      </c>
      <c r="O16" s="109">
        <v>1147</v>
      </c>
      <c r="P16" s="94">
        <f t="shared" si="0"/>
        <v>1147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1147</v>
      </c>
      <c r="W16" s="116">
        <f t="shared" si="10"/>
        <v>40505.926489999998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155195</v>
      </c>
      <c r="AF16" s="103"/>
      <c r="AG16" s="207"/>
      <c r="AH16" s="208"/>
      <c r="AI16" s="209">
        <f t="shared" si="4"/>
        <v>155195</v>
      </c>
      <c r="AJ16" s="210">
        <f t="shared" si="5"/>
        <v>155195</v>
      </c>
      <c r="AL16" s="203">
        <f t="shared" si="6"/>
        <v>0</v>
      </c>
      <c r="AM16" s="211">
        <f t="shared" si="6"/>
        <v>1147</v>
      </c>
      <c r="AN16" s="212">
        <f t="shared" si="7"/>
        <v>1147</v>
      </c>
      <c r="AO16" s="213">
        <f t="shared" si="8"/>
        <v>1</v>
      </c>
    </row>
    <row r="17" spans="1:41" x14ac:dyDescent="0.2">
      <c r="A17" s="103">
        <v>91</v>
      </c>
      <c r="B17" s="104">
        <v>0.375</v>
      </c>
      <c r="C17" s="105">
        <v>2013</v>
      </c>
      <c r="D17" s="105">
        <v>8</v>
      </c>
      <c r="E17" s="105">
        <v>15</v>
      </c>
      <c r="F17" s="106">
        <v>156342</v>
      </c>
      <c r="G17" s="105">
        <v>0</v>
      </c>
      <c r="H17" s="106">
        <v>468090</v>
      </c>
      <c r="I17" s="105">
        <v>0</v>
      </c>
      <c r="J17" s="105">
        <v>0</v>
      </c>
      <c r="K17" s="105">
        <v>0</v>
      </c>
      <c r="L17" s="107">
        <v>95.232699999999994</v>
      </c>
      <c r="M17" s="106">
        <v>19.600000000000001</v>
      </c>
      <c r="N17" s="108">
        <v>0</v>
      </c>
      <c r="O17" s="109">
        <v>1130</v>
      </c>
      <c r="P17" s="94">
        <f t="shared" si="0"/>
        <v>1130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1130</v>
      </c>
      <c r="W17" s="116">
        <f t="shared" si="10"/>
        <v>39905.577100000002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156342</v>
      </c>
      <c r="AF17" s="103"/>
      <c r="AG17" s="207"/>
      <c r="AH17" s="208"/>
      <c r="AI17" s="209">
        <f t="shared" si="4"/>
        <v>156342</v>
      </c>
      <c r="AJ17" s="210">
        <f t="shared" si="5"/>
        <v>156342</v>
      </c>
      <c r="AL17" s="203">
        <f t="shared" si="6"/>
        <v>0</v>
      </c>
      <c r="AM17" s="211">
        <f t="shared" si="6"/>
        <v>1130</v>
      </c>
      <c r="AN17" s="212">
        <f t="shared" si="7"/>
        <v>1130</v>
      </c>
      <c r="AO17" s="213">
        <f t="shared" si="8"/>
        <v>1</v>
      </c>
    </row>
    <row r="18" spans="1:41" x14ac:dyDescent="0.2">
      <c r="A18" s="103">
        <v>91</v>
      </c>
      <c r="B18" s="104">
        <v>0.375</v>
      </c>
      <c r="C18" s="105">
        <v>2013</v>
      </c>
      <c r="D18" s="105">
        <v>8</v>
      </c>
      <c r="E18" s="105">
        <v>16</v>
      </c>
      <c r="F18" s="106">
        <v>157472</v>
      </c>
      <c r="G18" s="105">
        <v>0</v>
      </c>
      <c r="H18" s="106">
        <v>468261</v>
      </c>
      <c r="I18" s="105">
        <v>0</v>
      </c>
      <c r="J18" s="105">
        <v>0</v>
      </c>
      <c r="K18" s="105">
        <v>0</v>
      </c>
      <c r="L18" s="107">
        <v>95.102599999999995</v>
      </c>
      <c r="M18" s="106">
        <v>19.600000000000001</v>
      </c>
      <c r="N18" s="108">
        <v>0</v>
      </c>
      <c r="O18" s="109">
        <v>655</v>
      </c>
      <c r="P18" s="94">
        <f t="shared" si="0"/>
        <v>655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655</v>
      </c>
      <c r="W18" s="116">
        <f t="shared" si="10"/>
        <v>23131.108850000001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157472</v>
      </c>
      <c r="AF18" s="103"/>
      <c r="AG18" s="207"/>
      <c r="AH18" s="208"/>
      <c r="AI18" s="209">
        <f t="shared" si="4"/>
        <v>157472</v>
      </c>
      <c r="AJ18" s="210">
        <f t="shared" si="5"/>
        <v>157472</v>
      </c>
      <c r="AL18" s="203">
        <f t="shared" si="6"/>
        <v>0</v>
      </c>
      <c r="AM18" s="211">
        <f t="shared" si="6"/>
        <v>655</v>
      </c>
      <c r="AN18" s="212">
        <f t="shared" si="7"/>
        <v>655</v>
      </c>
      <c r="AO18" s="213">
        <f t="shared" si="8"/>
        <v>1</v>
      </c>
    </row>
    <row r="19" spans="1:41" x14ac:dyDescent="0.2">
      <c r="A19" s="103">
        <v>91</v>
      </c>
      <c r="B19" s="104">
        <v>0.375</v>
      </c>
      <c r="C19" s="105">
        <v>2013</v>
      </c>
      <c r="D19" s="105">
        <v>8</v>
      </c>
      <c r="E19" s="105">
        <v>17</v>
      </c>
      <c r="F19" s="106">
        <v>158127</v>
      </c>
      <c r="G19" s="105">
        <v>0</v>
      </c>
      <c r="H19" s="106">
        <v>468362</v>
      </c>
      <c r="I19" s="105">
        <v>0</v>
      </c>
      <c r="J19" s="105">
        <v>0</v>
      </c>
      <c r="K19" s="105">
        <v>0</v>
      </c>
      <c r="L19" s="107">
        <v>95.913899999999998</v>
      </c>
      <c r="M19" s="106">
        <v>18.5</v>
      </c>
      <c r="N19" s="108">
        <v>0</v>
      </c>
      <c r="O19" s="109">
        <v>0</v>
      </c>
      <c r="P19" s="94">
        <f t="shared" si="0"/>
        <v>0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0</v>
      </c>
      <c r="W19" s="116">
        <f t="shared" si="10"/>
        <v>0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158127</v>
      </c>
      <c r="AF19" s="103"/>
      <c r="AG19" s="207"/>
      <c r="AH19" s="208"/>
      <c r="AI19" s="209">
        <f t="shared" si="4"/>
        <v>158127</v>
      </c>
      <c r="AJ19" s="210">
        <f t="shared" si="5"/>
        <v>158127</v>
      </c>
      <c r="AL19" s="203">
        <f t="shared" si="6"/>
        <v>0</v>
      </c>
      <c r="AM19" s="211">
        <f t="shared" si="6"/>
        <v>0</v>
      </c>
      <c r="AN19" s="212">
        <f t="shared" si="7"/>
        <v>0</v>
      </c>
      <c r="AO19" s="213" t="str">
        <f t="shared" si="8"/>
        <v/>
      </c>
    </row>
    <row r="20" spans="1:41" x14ac:dyDescent="0.2">
      <c r="A20" s="103">
        <v>91</v>
      </c>
      <c r="B20" s="104">
        <v>0.375</v>
      </c>
      <c r="C20" s="105">
        <v>2013</v>
      </c>
      <c r="D20" s="105">
        <v>8</v>
      </c>
      <c r="E20" s="105">
        <v>18</v>
      </c>
      <c r="F20" s="106">
        <v>158127</v>
      </c>
      <c r="G20" s="105">
        <v>0</v>
      </c>
      <c r="H20" s="106">
        <v>468362</v>
      </c>
      <c r="I20" s="105">
        <v>0</v>
      </c>
      <c r="J20" s="105">
        <v>0</v>
      </c>
      <c r="K20" s="105">
        <v>0</v>
      </c>
      <c r="L20" s="107">
        <v>96.971299999999999</v>
      </c>
      <c r="M20" s="106">
        <v>19.100000000000001</v>
      </c>
      <c r="N20" s="108">
        <v>0</v>
      </c>
      <c r="O20" s="109">
        <v>767</v>
      </c>
      <c r="P20" s="94">
        <f t="shared" si="0"/>
        <v>767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767</v>
      </c>
      <c r="W20" s="116">
        <f t="shared" si="10"/>
        <v>27086.351889999998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158127</v>
      </c>
      <c r="AF20" s="103"/>
      <c r="AG20" s="207"/>
      <c r="AH20" s="208"/>
      <c r="AI20" s="209">
        <f t="shared" si="4"/>
        <v>158127</v>
      </c>
      <c r="AJ20" s="210">
        <f t="shared" si="5"/>
        <v>158127</v>
      </c>
      <c r="AL20" s="203">
        <f t="shared" si="6"/>
        <v>0</v>
      </c>
      <c r="AM20" s="211">
        <f t="shared" si="6"/>
        <v>767</v>
      </c>
      <c r="AN20" s="212">
        <f t="shared" si="7"/>
        <v>767</v>
      </c>
      <c r="AO20" s="213">
        <f t="shared" si="8"/>
        <v>1</v>
      </c>
    </row>
    <row r="21" spans="1:41" x14ac:dyDescent="0.2">
      <c r="A21" s="103">
        <v>91</v>
      </c>
      <c r="B21" s="104">
        <v>0.375</v>
      </c>
      <c r="C21" s="105">
        <v>2013</v>
      </c>
      <c r="D21" s="105">
        <v>8</v>
      </c>
      <c r="E21" s="105">
        <v>19</v>
      </c>
      <c r="F21" s="106">
        <v>158894</v>
      </c>
      <c r="G21" s="105">
        <v>0</v>
      </c>
      <c r="H21" s="106">
        <v>468477</v>
      </c>
      <c r="I21" s="105">
        <v>0</v>
      </c>
      <c r="J21" s="105">
        <v>0</v>
      </c>
      <c r="K21" s="105">
        <v>0</v>
      </c>
      <c r="L21" s="107">
        <v>96.257499999999993</v>
      </c>
      <c r="M21" s="106">
        <v>19.7</v>
      </c>
      <c r="N21" s="108">
        <v>0</v>
      </c>
      <c r="O21" s="109">
        <v>1282</v>
      </c>
      <c r="P21" s="94">
        <f t="shared" si="0"/>
        <v>1282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1282</v>
      </c>
      <c r="W21" s="116">
        <f t="shared" si="10"/>
        <v>45273.406940000001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158894</v>
      </c>
      <c r="AF21" s="103"/>
      <c r="AG21" s="207"/>
      <c r="AH21" s="208"/>
      <c r="AI21" s="209">
        <f t="shared" si="4"/>
        <v>158894</v>
      </c>
      <c r="AJ21" s="210">
        <f t="shared" si="5"/>
        <v>158894</v>
      </c>
      <c r="AL21" s="203">
        <f t="shared" si="6"/>
        <v>0</v>
      </c>
      <c r="AM21" s="211">
        <f t="shared" si="6"/>
        <v>1282</v>
      </c>
      <c r="AN21" s="212">
        <f t="shared" si="7"/>
        <v>1282</v>
      </c>
      <c r="AO21" s="213">
        <f t="shared" si="8"/>
        <v>1</v>
      </c>
    </row>
    <row r="22" spans="1:41" x14ac:dyDescent="0.2">
      <c r="A22" s="103">
        <v>91</v>
      </c>
      <c r="B22" s="104">
        <v>0.375</v>
      </c>
      <c r="C22" s="105">
        <v>2013</v>
      </c>
      <c r="D22" s="105">
        <v>8</v>
      </c>
      <c r="E22" s="105">
        <v>20</v>
      </c>
      <c r="F22" s="106">
        <v>160176</v>
      </c>
      <c r="G22" s="105">
        <v>0</v>
      </c>
      <c r="H22" s="106">
        <v>468672</v>
      </c>
      <c r="I22" s="105">
        <v>0</v>
      </c>
      <c r="J22" s="105">
        <v>0</v>
      </c>
      <c r="K22" s="105">
        <v>0</v>
      </c>
      <c r="L22" s="107">
        <v>95.041799999999995</v>
      </c>
      <c r="M22" s="106">
        <v>17.7</v>
      </c>
      <c r="N22" s="108">
        <v>0</v>
      </c>
      <c r="O22" s="109">
        <v>1230</v>
      </c>
      <c r="P22" s="94">
        <f t="shared" si="0"/>
        <v>1230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1230</v>
      </c>
      <c r="W22" s="116">
        <f t="shared" si="10"/>
        <v>43437.044099999999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160176</v>
      </c>
      <c r="AF22" s="103"/>
      <c r="AG22" s="207"/>
      <c r="AH22" s="208"/>
      <c r="AI22" s="209">
        <f t="shared" si="4"/>
        <v>160176</v>
      </c>
      <c r="AJ22" s="210">
        <f t="shared" si="5"/>
        <v>160176</v>
      </c>
      <c r="AL22" s="203">
        <f t="shared" si="6"/>
        <v>0</v>
      </c>
      <c r="AM22" s="211">
        <f t="shared" si="6"/>
        <v>1230</v>
      </c>
      <c r="AN22" s="212">
        <f t="shared" si="7"/>
        <v>1230</v>
      </c>
      <c r="AO22" s="213">
        <f t="shared" si="8"/>
        <v>1</v>
      </c>
    </row>
    <row r="23" spans="1:41" x14ac:dyDescent="0.2">
      <c r="A23" s="103">
        <v>91</v>
      </c>
      <c r="B23" s="104">
        <v>0.375</v>
      </c>
      <c r="C23" s="105">
        <v>2013</v>
      </c>
      <c r="D23" s="105">
        <v>8</v>
      </c>
      <c r="E23" s="105">
        <v>21</v>
      </c>
      <c r="F23" s="106">
        <v>161406</v>
      </c>
      <c r="G23" s="105">
        <v>0</v>
      </c>
      <c r="H23" s="106">
        <v>468859</v>
      </c>
      <c r="I23" s="105">
        <v>0</v>
      </c>
      <c r="J23" s="105">
        <v>0</v>
      </c>
      <c r="K23" s="105">
        <v>0</v>
      </c>
      <c r="L23" s="107">
        <v>95.031000000000006</v>
      </c>
      <c r="M23" s="106">
        <v>16.2</v>
      </c>
      <c r="N23" s="108">
        <v>0</v>
      </c>
      <c r="O23" s="109">
        <v>1142</v>
      </c>
      <c r="P23" s="94">
        <f t="shared" si="0"/>
        <v>1142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1142</v>
      </c>
      <c r="W23" s="116">
        <f t="shared" si="10"/>
        <v>40329.353139999999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161406</v>
      </c>
      <c r="AF23" s="103"/>
      <c r="AG23" s="207"/>
      <c r="AH23" s="208"/>
      <c r="AI23" s="209">
        <f t="shared" si="4"/>
        <v>161406</v>
      </c>
      <c r="AJ23" s="210">
        <f t="shared" si="5"/>
        <v>161406</v>
      </c>
      <c r="AL23" s="203">
        <f t="shared" si="6"/>
        <v>0</v>
      </c>
      <c r="AM23" s="211">
        <f t="shared" si="6"/>
        <v>1142</v>
      </c>
      <c r="AN23" s="212">
        <f t="shared" si="7"/>
        <v>1142</v>
      </c>
      <c r="AO23" s="213">
        <f t="shared" si="8"/>
        <v>1</v>
      </c>
    </row>
    <row r="24" spans="1:41" x14ac:dyDescent="0.2">
      <c r="A24" s="103">
        <v>91</v>
      </c>
      <c r="B24" s="104">
        <v>0.375</v>
      </c>
      <c r="C24" s="105">
        <v>2013</v>
      </c>
      <c r="D24" s="105">
        <v>8</v>
      </c>
      <c r="E24" s="105">
        <v>22</v>
      </c>
      <c r="F24" s="106">
        <v>162548</v>
      </c>
      <c r="G24" s="105">
        <v>0</v>
      </c>
      <c r="H24" s="106">
        <v>469031</v>
      </c>
      <c r="I24" s="105">
        <v>0</v>
      </c>
      <c r="J24" s="105">
        <v>0</v>
      </c>
      <c r="K24" s="105">
        <v>0</v>
      </c>
      <c r="L24" s="107">
        <v>95.150300000000001</v>
      </c>
      <c r="M24" s="106">
        <v>15.4</v>
      </c>
      <c r="N24" s="108">
        <v>0</v>
      </c>
      <c r="O24" s="109">
        <v>1141</v>
      </c>
      <c r="P24" s="94">
        <f t="shared" si="0"/>
        <v>1141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1141</v>
      </c>
      <c r="W24" s="116">
        <f t="shared" si="10"/>
        <v>40294.03847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162548</v>
      </c>
      <c r="AF24" s="103"/>
      <c r="AG24" s="207"/>
      <c r="AH24" s="208"/>
      <c r="AI24" s="209">
        <f t="shared" si="4"/>
        <v>162548</v>
      </c>
      <c r="AJ24" s="210">
        <f t="shared" si="5"/>
        <v>162548</v>
      </c>
      <c r="AL24" s="203">
        <f t="shared" si="6"/>
        <v>0</v>
      </c>
      <c r="AM24" s="211">
        <f t="shared" si="6"/>
        <v>1141</v>
      </c>
      <c r="AN24" s="212">
        <f t="shared" si="7"/>
        <v>1141</v>
      </c>
      <c r="AO24" s="213">
        <f t="shared" si="8"/>
        <v>1</v>
      </c>
    </row>
    <row r="25" spans="1:41" x14ac:dyDescent="0.2">
      <c r="A25" s="103">
        <v>91</v>
      </c>
      <c r="B25" s="104">
        <v>0.375</v>
      </c>
      <c r="C25" s="105">
        <v>2013</v>
      </c>
      <c r="D25" s="105">
        <v>8</v>
      </c>
      <c r="E25" s="105">
        <v>23</v>
      </c>
      <c r="F25" s="106">
        <v>163689</v>
      </c>
      <c r="G25" s="105">
        <v>0</v>
      </c>
      <c r="H25" s="106">
        <v>469205</v>
      </c>
      <c r="I25" s="105">
        <v>0</v>
      </c>
      <c r="J25" s="105">
        <v>0</v>
      </c>
      <c r="K25" s="105">
        <v>0</v>
      </c>
      <c r="L25" s="107">
        <v>95.033000000000001</v>
      </c>
      <c r="M25" s="106">
        <v>18.5</v>
      </c>
      <c r="N25" s="108">
        <v>0</v>
      </c>
      <c r="O25" s="109">
        <v>501</v>
      </c>
      <c r="P25" s="94">
        <f t="shared" si="0"/>
        <v>501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501</v>
      </c>
      <c r="W25" s="116">
        <f t="shared" si="10"/>
        <v>17692.649669999999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163689</v>
      </c>
      <c r="AF25" s="103"/>
      <c r="AG25" s="207"/>
      <c r="AH25" s="208"/>
      <c r="AI25" s="209">
        <f t="shared" si="4"/>
        <v>163689</v>
      </c>
      <c r="AJ25" s="210">
        <f t="shared" si="5"/>
        <v>163689</v>
      </c>
      <c r="AL25" s="203">
        <f t="shared" si="6"/>
        <v>0</v>
      </c>
      <c r="AM25" s="211">
        <f t="shared" si="6"/>
        <v>501</v>
      </c>
      <c r="AN25" s="212">
        <f t="shared" si="7"/>
        <v>501</v>
      </c>
      <c r="AO25" s="213">
        <f t="shared" si="8"/>
        <v>1</v>
      </c>
    </row>
    <row r="26" spans="1:41" x14ac:dyDescent="0.2">
      <c r="A26" s="103">
        <v>91</v>
      </c>
      <c r="B26" s="104">
        <v>0.375</v>
      </c>
      <c r="C26" s="105">
        <v>2013</v>
      </c>
      <c r="D26" s="105">
        <v>8</v>
      </c>
      <c r="E26" s="105">
        <v>24</v>
      </c>
      <c r="F26" s="106">
        <v>164190</v>
      </c>
      <c r="G26" s="105">
        <v>0</v>
      </c>
      <c r="H26" s="106">
        <v>469282</v>
      </c>
      <c r="I26" s="105">
        <v>0</v>
      </c>
      <c r="J26" s="105">
        <v>0</v>
      </c>
      <c r="K26" s="105">
        <v>0</v>
      </c>
      <c r="L26" s="107">
        <v>95.826499999999996</v>
      </c>
      <c r="M26" s="106">
        <v>19.100000000000001</v>
      </c>
      <c r="N26" s="108">
        <v>0</v>
      </c>
      <c r="O26" s="109">
        <v>0</v>
      </c>
      <c r="P26" s="94">
        <f t="shared" si="0"/>
        <v>0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0</v>
      </c>
      <c r="W26" s="116">
        <f t="shared" si="10"/>
        <v>0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>164190</v>
      </c>
      <c r="AF26" s="103"/>
      <c r="AG26" s="207"/>
      <c r="AH26" s="208"/>
      <c r="AI26" s="209">
        <f t="shared" si="4"/>
        <v>164190</v>
      </c>
      <c r="AJ26" s="210">
        <f t="shared" si="5"/>
        <v>164190</v>
      </c>
      <c r="AL26" s="203">
        <f t="shared" si="6"/>
        <v>0</v>
      </c>
      <c r="AM26" s="211">
        <f t="shared" si="6"/>
        <v>0</v>
      </c>
      <c r="AN26" s="212">
        <f t="shared" si="7"/>
        <v>0</v>
      </c>
      <c r="AO26" s="213" t="str">
        <f t="shared" si="8"/>
        <v/>
      </c>
    </row>
    <row r="27" spans="1:41" x14ac:dyDescent="0.2">
      <c r="A27" s="103">
        <v>91</v>
      </c>
      <c r="B27" s="104">
        <v>0.375</v>
      </c>
      <c r="C27" s="105">
        <v>2013</v>
      </c>
      <c r="D27" s="105">
        <v>8</v>
      </c>
      <c r="E27" s="105">
        <v>25</v>
      </c>
      <c r="F27" s="106">
        <v>164190</v>
      </c>
      <c r="G27" s="105">
        <v>0</v>
      </c>
      <c r="H27" s="106">
        <v>469282</v>
      </c>
      <c r="I27" s="105">
        <v>0</v>
      </c>
      <c r="J27" s="105">
        <v>0</v>
      </c>
      <c r="K27" s="105">
        <v>0</v>
      </c>
      <c r="L27" s="107">
        <v>96.874799999999993</v>
      </c>
      <c r="M27" s="106">
        <v>19.600000000000001</v>
      </c>
      <c r="N27" s="108">
        <v>0</v>
      </c>
      <c r="O27" s="109">
        <v>494</v>
      </c>
      <c r="P27" s="94">
        <f t="shared" si="0"/>
        <v>494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494</v>
      </c>
      <c r="W27" s="116">
        <f t="shared" si="10"/>
        <v>17445.446980000001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>164190</v>
      </c>
      <c r="AF27" s="103"/>
      <c r="AG27" s="207"/>
      <c r="AH27" s="208"/>
      <c r="AI27" s="209">
        <f t="shared" si="4"/>
        <v>164190</v>
      </c>
      <c r="AJ27" s="210">
        <f t="shared" si="5"/>
        <v>164190</v>
      </c>
      <c r="AL27" s="203">
        <f t="shared" si="6"/>
        <v>0</v>
      </c>
      <c r="AM27" s="211">
        <f t="shared" si="6"/>
        <v>494</v>
      </c>
      <c r="AN27" s="212">
        <f t="shared" si="7"/>
        <v>494</v>
      </c>
      <c r="AO27" s="213">
        <f t="shared" si="8"/>
        <v>1</v>
      </c>
    </row>
    <row r="28" spans="1:41" x14ac:dyDescent="0.2">
      <c r="A28" s="103">
        <v>91</v>
      </c>
      <c r="B28" s="104">
        <v>0.375</v>
      </c>
      <c r="C28" s="105">
        <v>2013</v>
      </c>
      <c r="D28" s="105">
        <v>8</v>
      </c>
      <c r="E28" s="105">
        <v>26</v>
      </c>
      <c r="F28" s="106">
        <v>164684</v>
      </c>
      <c r="G28" s="105">
        <v>0</v>
      </c>
      <c r="H28" s="106">
        <v>469356</v>
      </c>
      <c r="I28" s="105">
        <v>0</v>
      </c>
      <c r="J28" s="105">
        <v>0</v>
      </c>
      <c r="K28" s="105">
        <v>0</v>
      </c>
      <c r="L28" s="107">
        <v>96.474599999999995</v>
      </c>
      <c r="M28" s="106">
        <v>18</v>
      </c>
      <c r="N28" s="108">
        <v>0</v>
      </c>
      <c r="O28" s="109">
        <v>987</v>
      </c>
      <c r="P28" s="94">
        <f t="shared" si="0"/>
        <v>987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987</v>
      </c>
      <c r="W28" s="116">
        <f t="shared" si="10"/>
        <v>34855.579290000001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>164684</v>
      </c>
      <c r="AF28" s="103"/>
      <c r="AG28" s="207"/>
      <c r="AH28" s="208"/>
      <c r="AI28" s="209">
        <f t="shared" si="4"/>
        <v>164684</v>
      </c>
      <c r="AJ28" s="210">
        <f t="shared" si="5"/>
        <v>164684</v>
      </c>
      <c r="AL28" s="203">
        <f t="shared" si="6"/>
        <v>0</v>
      </c>
      <c r="AM28" s="211">
        <f t="shared" si="6"/>
        <v>987</v>
      </c>
      <c r="AN28" s="212">
        <f t="shared" si="7"/>
        <v>987</v>
      </c>
      <c r="AO28" s="213">
        <f t="shared" si="8"/>
        <v>1</v>
      </c>
    </row>
    <row r="29" spans="1:41" x14ac:dyDescent="0.2">
      <c r="A29" s="103">
        <v>91</v>
      </c>
      <c r="B29" s="104">
        <v>0.375</v>
      </c>
      <c r="C29" s="105">
        <v>2013</v>
      </c>
      <c r="D29" s="105">
        <v>8</v>
      </c>
      <c r="E29" s="105">
        <v>27</v>
      </c>
      <c r="F29" s="106">
        <v>165671</v>
      </c>
      <c r="G29" s="105">
        <v>0</v>
      </c>
      <c r="H29" s="106">
        <v>469505</v>
      </c>
      <c r="I29" s="105">
        <v>0</v>
      </c>
      <c r="J29" s="105">
        <v>0</v>
      </c>
      <c r="K29" s="105">
        <v>0</v>
      </c>
      <c r="L29" s="107">
        <v>95.117699999999999</v>
      </c>
      <c r="M29" s="106">
        <v>15.9</v>
      </c>
      <c r="N29" s="108">
        <v>0</v>
      </c>
      <c r="O29" s="109">
        <v>1006</v>
      </c>
      <c r="P29" s="94">
        <f t="shared" si="0"/>
        <v>1006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1006</v>
      </c>
      <c r="W29" s="116">
        <f t="shared" si="10"/>
        <v>35526.558019999997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>165671</v>
      </c>
      <c r="AF29" s="103"/>
      <c r="AG29" s="207"/>
      <c r="AH29" s="208"/>
      <c r="AI29" s="209">
        <f t="shared" si="4"/>
        <v>165671</v>
      </c>
      <c r="AJ29" s="210">
        <f t="shared" si="5"/>
        <v>165671</v>
      </c>
      <c r="AL29" s="203">
        <f t="shared" si="6"/>
        <v>0</v>
      </c>
      <c r="AM29" s="211">
        <f t="shared" si="6"/>
        <v>1006</v>
      </c>
      <c r="AN29" s="212">
        <f t="shared" si="7"/>
        <v>1006</v>
      </c>
      <c r="AO29" s="213">
        <f t="shared" si="8"/>
        <v>1</v>
      </c>
    </row>
    <row r="30" spans="1:41" x14ac:dyDescent="0.2">
      <c r="A30" s="103">
        <v>91</v>
      </c>
      <c r="B30" s="104">
        <v>0.375</v>
      </c>
      <c r="C30" s="105">
        <v>2013</v>
      </c>
      <c r="D30" s="105">
        <v>8</v>
      </c>
      <c r="E30" s="105">
        <v>28</v>
      </c>
      <c r="F30" s="106">
        <v>166677</v>
      </c>
      <c r="G30" s="105">
        <v>0</v>
      </c>
      <c r="H30" s="106">
        <v>469657</v>
      </c>
      <c r="I30" s="105">
        <v>0</v>
      </c>
      <c r="J30" s="105">
        <v>0</v>
      </c>
      <c r="K30" s="105">
        <v>0</v>
      </c>
      <c r="L30" s="107">
        <v>95.247299999999996</v>
      </c>
      <c r="M30" s="106">
        <v>18.100000000000001</v>
      </c>
      <c r="N30" s="108">
        <v>0</v>
      </c>
      <c r="O30" s="109">
        <v>950</v>
      </c>
      <c r="P30" s="94">
        <f t="shared" si="0"/>
        <v>950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950</v>
      </c>
      <c r="W30" s="116">
        <f t="shared" si="10"/>
        <v>33548.936499999996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>166677</v>
      </c>
      <c r="AF30" s="103"/>
      <c r="AG30" s="207"/>
      <c r="AH30" s="208"/>
      <c r="AI30" s="209">
        <f t="shared" si="4"/>
        <v>166677</v>
      </c>
      <c r="AJ30" s="210">
        <f t="shared" si="5"/>
        <v>166677</v>
      </c>
      <c r="AL30" s="203">
        <f t="shared" si="6"/>
        <v>0</v>
      </c>
      <c r="AM30" s="211">
        <f t="shared" si="6"/>
        <v>950</v>
      </c>
      <c r="AN30" s="212">
        <f t="shared" si="7"/>
        <v>950</v>
      </c>
      <c r="AO30" s="213">
        <f t="shared" si="8"/>
        <v>1</v>
      </c>
    </row>
    <row r="31" spans="1:41" x14ac:dyDescent="0.2">
      <c r="A31" s="103">
        <v>91</v>
      </c>
      <c r="B31" s="104">
        <v>0.375</v>
      </c>
      <c r="C31" s="105">
        <v>2013</v>
      </c>
      <c r="D31" s="105">
        <v>8</v>
      </c>
      <c r="E31" s="105">
        <v>29</v>
      </c>
      <c r="F31" s="106">
        <v>167627</v>
      </c>
      <c r="G31" s="105">
        <v>0</v>
      </c>
      <c r="H31" s="106">
        <v>469802</v>
      </c>
      <c r="I31" s="105">
        <v>0</v>
      </c>
      <c r="J31" s="105">
        <v>0</v>
      </c>
      <c r="K31" s="105">
        <v>0</v>
      </c>
      <c r="L31" s="107">
        <v>95.096000000000004</v>
      </c>
      <c r="M31" s="106">
        <v>18.899999999999999</v>
      </c>
      <c r="N31" s="108">
        <v>0</v>
      </c>
      <c r="O31" s="109">
        <v>888</v>
      </c>
      <c r="P31" s="94">
        <f t="shared" si="0"/>
        <v>888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888</v>
      </c>
      <c r="W31" s="116">
        <f t="shared" si="10"/>
        <v>31359.426960000001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>167627</v>
      </c>
      <c r="AF31" s="103"/>
      <c r="AG31" s="207"/>
      <c r="AH31" s="208"/>
      <c r="AI31" s="209">
        <f t="shared" si="4"/>
        <v>167627</v>
      </c>
      <c r="AJ31" s="210">
        <f t="shared" si="5"/>
        <v>167627</v>
      </c>
      <c r="AL31" s="203">
        <f t="shared" si="6"/>
        <v>0</v>
      </c>
      <c r="AM31" s="211">
        <f t="shared" si="6"/>
        <v>888</v>
      </c>
      <c r="AN31" s="212">
        <f t="shared" si="7"/>
        <v>888</v>
      </c>
      <c r="AO31" s="213">
        <f t="shared" si="8"/>
        <v>1</v>
      </c>
    </row>
    <row r="32" spans="1:41" x14ac:dyDescent="0.2">
      <c r="A32" s="103">
        <v>91</v>
      </c>
      <c r="B32" s="104">
        <v>0.375</v>
      </c>
      <c r="C32" s="105">
        <v>2013</v>
      </c>
      <c r="D32" s="105">
        <v>8</v>
      </c>
      <c r="E32" s="105">
        <v>30</v>
      </c>
      <c r="F32" s="106">
        <v>168515</v>
      </c>
      <c r="G32" s="105">
        <v>0</v>
      </c>
      <c r="H32" s="106">
        <v>469936</v>
      </c>
      <c r="I32" s="105">
        <v>0</v>
      </c>
      <c r="J32" s="105">
        <v>0</v>
      </c>
      <c r="K32" s="105">
        <v>0</v>
      </c>
      <c r="L32" s="107">
        <v>95.319599999999994</v>
      </c>
      <c r="M32" s="106">
        <v>17.8</v>
      </c>
      <c r="N32" s="108">
        <v>0</v>
      </c>
      <c r="O32" s="109">
        <v>382</v>
      </c>
      <c r="P32" s="94">
        <f t="shared" si="0"/>
        <v>382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382</v>
      </c>
      <c r="W32" s="116">
        <f t="shared" si="10"/>
        <v>13490.203939999999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>168515</v>
      </c>
      <c r="AF32" s="103"/>
      <c r="AG32" s="207"/>
      <c r="AH32" s="208"/>
      <c r="AI32" s="209">
        <f t="shared" si="4"/>
        <v>168515</v>
      </c>
      <c r="AJ32" s="210">
        <f t="shared" si="5"/>
        <v>168515</v>
      </c>
      <c r="AL32" s="203">
        <f t="shared" si="6"/>
        <v>0</v>
      </c>
      <c r="AM32" s="211">
        <f t="shared" si="6"/>
        <v>382</v>
      </c>
      <c r="AN32" s="212">
        <f t="shared" si="7"/>
        <v>382</v>
      </c>
      <c r="AO32" s="213">
        <f t="shared" si="8"/>
        <v>1</v>
      </c>
    </row>
    <row r="33" spans="1:41" ht="13.5" thickBot="1" x14ac:dyDescent="0.25">
      <c r="A33" s="103">
        <v>91</v>
      </c>
      <c r="B33" s="104">
        <v>0.375</v>
      </c>
      <c r="C33" s="105">
        <v>2013</v>
      </c>
      <c r="D33" s="105">
        <v>8</v>
      </c>
      <c r="E33" s="105">
        <v>31</v>
      </c>
      <c r="F33" s="106">
        <v>168897</v>
      </c>
      <c r="G33" s="105">
        <v>0</v>
      </c>
      <c r="H33" s="106">
        <v>469995</v>
      </c>
      <c r="I33" s="105">
        <v>0</v>
      </c>
      <c r="J33" s="105">
        <v>0</v>
      </c>
      <c r="K33" s="105">
        <v>0</v>
      </c>
      <c r="L33" s="107">
        <v>95.713899999999995</v>
      </c>
      <c r="M33" s="106">
        <v>17.8</v>
      </c>
      <c r="N33" s="108">
        <v>0</v>
      </c>
      <c r="O33" s="109">
        <v>0</v>
      </c>
      <c r="P33" s="94">
        <f t="shared" si="0"/>
        <v>0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0</v>
      </c>
      <c r="W33" s="120">
        <f t="shared" si="10"/>
        <v>0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>168897</v>
      </c>
      <c r="AF33" s="103"/>
      <c r="AG33" s="207"/>
      <c r="AH33" s="208"/>
      <c r="AI33" s="209">
        <f t="shared" si="4"/>
        <v>168897</v>
      </c>
      <c r="AJ33" s="210">
        <f t="shared" si="5"/>
        <v>168897</v>
      </c>
      <c r="AL33" s="203">
        <f t="shared" si="6"/>
        <v>0</v>
      </c>
      <c r="AM33" s="214">
        <f t="shared" si="6"/>
        <v>0</v>
      </c>
      <c r="AN33" s="212">
        <f t="shared" si="7"/>
        <v>0</v>
      </c>
      <c r="AO33" s="213" t="str">
        <f t="shared" si="8"/>
        <v/>
      </c>
    </row>
    <row r="34" spans="1:41" ht="13.5" thickBot="1" x14ac:dyDescent="0.25">
      <c r="A34" s="7">
        <v>91</v>
      </c>
      <c r="B34" s="121">
        <v>0.375</v>
      </c>
      <c r="C34" s="6">
        <v>2013</v>
      </c>
      <c r="D34" s="6">
        <v>9</v>
      </c>
      <c r="E34" s="6">
        <v>1</v>
      </c>
      <c r="F34" s="122">
        <v>168897</v>
      </c>
      <c r="G34" s="6">
        <v>0</v>
      </c>
      <c r="H34" s="122">
        <v>469995</v>
      </c>
      <c r="I34" s="6">
        <v>0</v>
      </c>
      <c r="J34" s="6">
        <v>0</v>
      </c>
      <c r="K34" s="6">
        <v>0</v>
      </c>
      <c r="L34" s="123">
        <v>96.8125</v>
      </c>
      <c r="M34" s="122">
        <v>17</v>
      </c>
      <c r="N34" s="124">
        <v>0</v>
      </c>
      <c r="O34" s="125">
        <v>0</v>
      </c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>168897</v>
      </c>
      <c r="AF34" s="7"/>
      <c r="AG34" s="215"/>
      <c r="AH34" s="216"/>
      <c r="AI34" s="217">
        <f t="shared" si="4"/>
        <v>168897</v>
      </c>
      <c r="AJ34" s="218">
        <f t="shared" si="5"/>
        <v>168897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32</v>
      </c>
      <c r="K36" s="134" t="s">
        <v>46</v>
      </c>
      <c r="L36" s="136">
        <f>MAX(L3:L34)</f>
        <v>99.393500000000003</v>
      </c>
      <c r="M36" s="136">
        <f>MAX(M3:M34)</f>
        <v>19.7</v>
      </c>
      <c r="N36" s="134" t="s">
        <v>12</v>
      </c>
      <c r="O36" s="136">
        <f>SUM(O3:O33)</f>
        <v>23764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23764</v>
      </c>
      <c r="W36" s="140">
        <f>SUM(W3:W33)</f>
        <v>839217.81787999999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0</v>
      </c>
      <c r="AJ36" s="223">
        <f>SUM(AJ3:AJ33)</f>
        <v>4869956</v>
      </c>
      <c r="AK36" s="224" t="s">
        <v>52</v>
      </c>
      <c r="AL36" s="225"/>
      <c r="AM36" s="225"/>
      <c r="AN36" s="223">
        <f>SUM(AN3:AN33)</f>
        <v>23764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95.831631249999987</v>
      </c>
      <c r="M37" s="144">
        <f>AVERAGE(M3:M34)</f>
        <v>18.190625000000001</v>
      </c>
      <c r="N37" s="134" t="s">
        <v>48</v>
      </c>
      <c r="O37" s="145">
        <f>O36*35.31467</f>
        <v>839217.81787999999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32</v>
      </c>
      <c r="AN37" s="228">
        <f>IFERROR(AN36/SUM(AM3:AM33),"")</f>
        <v>1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95.016900000000007</v>
      </c>
      <c r="M38" s="145">
        <f>MIN(M3:M34)</f>
        <v>15.4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105.414794375</v>
      </c>
      <c r="M44" s="152">
        <f>M37*(1+$L$43)</f>
        <v>20.009687500000002</v>
      </c>
    </row>
    <row r="45" spans="1:41" x14ac:dyDescent="0.2">
      <c r="K45" s="151" t="s">
        <v>62</v>
      </c>
      <c r="L45" s="152">
        <f>L37*(1-$L$43)</f>
        <v>86.248468124999988</v>
      </c>
      <c r="M45" s="152">
        <f>M37*(1-$L$43)</f>
        <v>16.3715625</v>
      </c>
    </row>
    <row r="47" spans="1:41" x14ac:dyDescent="0.2">
      <c r="A47" s="134" t="s">
        <v>63</v>
      </c>
      <c r="B47" s="153" t="s">
        <v>64</v>
      </c>
    </row>
    <row r="48" spans="1:41" x14ac:dyDescent="0.2">
      <c r="A48" s="134" t="s">
        <v>65</v>
      </c>
      <c r="B48" s="154">
        <v>40583</v>
      </c>
    </row>
  </sheetData>
  <phoneticPr fontId="0" type="noConversion"/>
  <conditionalFormatting sqref="L3:L34">
    <cfRule type="cellIs" dxfId="383" priority="47" stopIfTrue="1" operator="lessThan">
      <formula>$L$45</formula>
    </cfRule>
    <cfRule type="cellIs" dxfId="382" priority="48" stopIfTrue="1" operator="greaterThan">
      <formula>$L$44</formula>
    </cfRule>
  </conditionalFormatting>
  <conditionalFormatting sqref="M3:M34">
    <cfRule type="cellIs" dxfId="381" priority="45" stopIfTrue="1" operator="lessThan">
      <formula>$M$45</formula>
    </cfRule>
    <cfRule type="cellIs" dxfId="380" priority="46" stopIfTrue="1" operator="greaterThan">
      <formula>$M$44</formula>
    </cfRule>
  </conditionalFormatting>
  <conditionalFormatting sqref="O3:O34">
    <cfRule type="cellIs" dxfId="379" priority="44" stopIfTrue="1" operator="lessThan">
      <formula>0</formula>
    </cfRule>
  </conditionalFormatting>
  <conditionalFormatting sqref="O3:O33">
    <cfRule type="cellIs" dxfId="378" priority="43" stopIfTrue="1" operator="lessThan">
      <formula>0</formula>
    </cfRule>
  </conditionalFormatting>
  <conditionalFormatting sqref="O3">
    <cfRule type="cellIs" dxfId="377" priority="42" stopIfTrue="1" operator="notEqual">
      <formula>$P$3</formula>
    </cfRule>
  </conditionalFormatting>
  <conditionalFormatting sqref="O4">
    <cfRule type="cellIs" dxfId="376" priority="41" stopIfTrue="1" operator="notEqual">
      <formula>P$4</formula>
    </cfRule>
  </conditionalFormatting>
  <conditionalFormatting sqref="O5">
    <cfRule type="cellIs" dxfId="375" priority="40" stopIfTrue="1" operator="notEqual">
      <formula>$P$5</formula>
    </cfRule>
  </conditionalFormatting>
  <conditionalFormatting sqref="O6">
    <cfRule type="cellIs" dxfId="374" priority="39" stopIfTrue="1" operator="notEqual">
      <formula>$P$6</formula>
    </cfRule>
  </conditionalFormatting>
  <conditionalFormatting sqref="O7">
    <cfRule type="cellIs" dxfId="373" priority="38" stopIfTrue="1" operator="notEqual">
      <formula>$P$7</formula>
    </cfRule>
  </conditionalFormatting>
  <conditionalFormatting sqref="O8">
    <cfRule type="cellIs" dxfId="372" priority="37" stopIfTrue="1" operator="notEqual">
      <formula>$P$8</formula>
    </cfRule>
  </conditionalFormatting>
  <conditionalFormatting sqref="O9">
    <cfRule type="cellIs" dxfId="371" priority="36" stopIfTrue="1" operator="notEqual">
      <formula>$P$9</formula>
    </cfRule>
  </conditionalFormatting>
  <conditionalFormatting sqref="O10">
    <cfRule type="cellIs" dxfId="370" priority="34" stopIfTrue="1" operator="notEqual">
      <formula>$P$10</formula>
    </cfRule>
    <cfRule type="cellIs" dxfId="369" priority="35" stopIfTrue="1" operator="greaterThan">
      <formula>$P$10</formula>
    </cfRule>
  </conditionalFormatting>
  <conditionalFormatting sqref="O11">
    <cfRule type="cellIs" dxfId="368" priority="32" stopIfTrue="1" operator="notEqual">
      <formula>$P$11</formula>
    </cfRule>
    <cfRule type="cellIs" dxfId="367" priority="33" stopIfTrue="1" operator="greaterThan">
      <formula>$P$11</formula>
    </cfRule>
  </conditionalFormatting>
  <conditionalFormatting sqref="O12">
    <cfRule type="cellIs" dxfId="366" priority="31" stopIfTrue="1" operator="notEqual">
      <formula>$P$12</formula>
    </cfRule>
  </conditionalFormatting>
  <conditionalFormatting sqref="O14">
    <cfRule type="cellIs" dxfId="365" priority="30" stopIfTrue="1" operator="notEqual">
      <formula>$P$14</formula>
    </cfRule>
  </conditionalFormatting>
  <conditionalFormatting sqref="O15">
    <cfRule type="cellIs" dxfId="364" priority="29" stopIfTrue="1" operator="notEqual">
      <formula>$P$15</formula>
    </cfRule>
  </conditionalFormatting>
  <conditionalFormatting sqref="O16">
    <cfRule type="cellIs" dxfId="363" priority="28" stopIfTrue="1" operator="notEqual">
      <formula>$P$16</formula>
    </cfRule>
  </conditionalFormatting>
  <conditionalFormatting sqref="O17">
    <cfRule type="cellIs" dxfId="362" priority="27" stopIfTrue="1" operator="notEqual">
      <formula>$P$17</formula>
    </cfRule>
  </conditionalFormatting>
  <conditionalFormatting sqref="O18">
    <cfRule type="cellIs" dxfId="361" priority="26" stopIfTrue="1" operator="notEqual">
      <formula>$P$18</formula>
    </cfRule>
  </conditionalFormatting>
  <conditionalFormatting sqref="O19">
    <cfRule type="cellIs" dxfId="360" priority="24" stopIfTrue="1" operator="notEqual">
      <formula>$P$19</formula>
    </cfRule>
    <cfRule type="cellIs" dxfId="359" priority="25" stopIfTrue="1" operator="greaterThan">
      <formula>$P$19</formula>
    </cfRule>
  </conditionalFormatting>
  <conditionalFormatting sqref="O20">
    <cfRule type="cellIs" dxfId="358" priority="22" stopIfTrue="1" operator="notEqual">
      <formula>$P$20</formula>
    </cfRule>
    <cfRule type="cellIs" dxfId="357" priority="23" stopIfTrue="1" operator="greaterThan">
      <formula>$P$20</formula>
    </cfRule>
  </conditionalFormatting>
  <conditionalFormatting sqref="O21">
    <cfRule type="cellIs" dxfId="356" priority="21" stopIfTrue="1" operator="notEqual">
      <formula>$P$21</formula>
    </cfRule>
  </conditionalFormatting>
  <conditionalFormatting sqref="O22">
    <cfRule type="cellIs" dxfId="355" priority="20" stopIfTrue="1" operator="notEqual">
      <formula>$P$22</formula>
    </cfRule>
  </conditionalFormatting>
  <conditionalFormatting sqref="O23">
    <cfRule type="cellIs" dxfId="354" priority="19" stopIfTrue="1" operator="notEqual">
      <formula>$P$23</formula>
    </cfRule>
  </conditionalFormatting>
  <conditionalFormatting sqref="O24">
    <cfRule type="cellIs" dxfId="353" priority="17" stopIfTrue="1" operator="notEqual">
      <formula>$P$24</formula>
    </cfRule>
    <cfRule type="cellIs" dxfId="352" priority="18" stopIfTrue="1" operator="greaterThan">
      <formula>$P$24</formula>
    </cfRule>
  </conditionalFormatting>
  <conditionalFormatting sqref="O25">
    <cfRule type="cellIs" dxfId="351" priority="15" stopIfTrue="1" operator="notEqual">
      <formula>$P$25</formula>
    </cfRule>
    <cfRule type="cellIs" dxfId="350" priority="16" stopIfTrue="1" operator="greaterThan">
      <formula>$P$25</formula>
    </cfRule>
  </conditionalFormatting>
  <conditionalFormatting sqref="O26">
    <cfRule type="cellIs" dxfId="349" priority="14" stopIfTrue="1" operator="notEqual">
      <formula>$P$26</formula>
    </cfRule>
  </conditionalFormatting>
  <conditionalFormatting sqref="O27">
    <cfRule type="cellIs" dxfId="348" priority="13" stopIfTrue="1" operator="notEqual">
      <formula>$P$27</formula>
    </cfRule>
  </conditionalFormatting>
  <conditionalFormatting sqref="O28">
    <cfRule type="cellIs" dxfId="347" priority="12" stopIfTrue="1" operator="notEqual">
      <formula>$P$28</formula>
    </cfRule>
  </conditionalFormatting>
  <conditionalFormatting sqref="O29">
    <cfRule type="cellIs" dxfId="346" priority="11" stopIfTrue="1" operator="notEqual">
      <formula>$P$29</formula>
    </cfRule>
  </conditionalFormatting>
  <conditionalFormatting sqref="O30">
    <cfRule type="cellIs" dxfId="345" priority="10" stopIfTrue="1" operator="notEqual">
      <formula>$P$30</formula>
    </cfRule>
  </conditionalFormatting>
  <conditionalFormatting sqref="O31">
    <cfRule type="cellIs" dxfId="344" priority="8" stopIfTrue="1" operator="notEqual">
      <formula>$P$31</formula>
    </cfRule>
    <cfRule type="cellIs" dxfId="343" priority="9" stopIfTrue="1" operator="greaterThan">
      <formula>$P$31</formula>
    </cfRule>
  </conditionalFormatting>
  <conditionalFormatting sqref="O32">
    <cfRule type="cellIs" dxfId="342" priority="6" stopIfTrue="1" operator="notEqual">
      <formula>$P$32</formula>
    </cfRule>
    <cfRule type="cellIs" dxfId="341" priority="7" stopIfTrue="1" operator="greaterThan">
      <formula>$P$32</formula>
    </cfRule>
  </conditionalFormatting>
  <conditionalFormatting sqref="O33">
    <cfRule type="cellIs" dxfId="340" priority="5" stopIfTrue="1" operator="notEqual">
      <formula>$P$33</formula>
    </cfRule>
  </conditionalFormatting>
  <conditionalFormatting sqref="O13">
    <cfRule type="cellIs" dxfId="339" priority="4" stopIfTrue="1" operator="notEqual">
      <formula>$P$13</formula>
    </cfRule>
  </conditionalFormatting>
  <conditionalFormatting sqref="AG3:AG34">
    <cfRule type="cellIs" dxfId="338" priority="3" stopIfTrue="1" operator="notEqual">
      <formula>E3</formula>
    </cfRule>
  </conditionalFormatting>
  <conditionalFormatting sqref="AH3:AH34">
    <cfRule type="cellIs" dxfId="337" priority="2" stopIfTrue="1" operator="notBetween">
      <formula>AI3+$AG$40</formula>
      <formula>AI3-$AG$40</formula>
    </cfRule>
  </conditionalFormatting>
  <conditionalFormatting sqref="AL3:AL33">
    <cfRule type="cellIs" dxfId="336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28" sqref="F28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89</v>
      </c>
      <c r="B3" s="88">
        <v>0.375</v>
      </c>
      <c r="C3" s="89">
        <v>2013</v>
      </c>
      <c r="D3" s="89">
        <v>8</v>
      </c>
      <c r="E3" s="89">
        <v>1</v>
      </c>
      <c r="F3" s="90">
        <v>350708</v>
      </c>
      <c r="G3" s="89">
        <v>0</v>
      </c>
      <c r="H3" s="90">
        <v>55232</v>
      </c>
      <c r="I3" s="89">
        <v>0</v>
      </c>
      <c r="J3" s="89">
        <v>0</v>
      </c>
      <c r="K3" s="89">
        <v>0</v>
      </c>
      <c r="L3" s="91">
        <v>85.434399999999997</v>
      </c>
      <c r="M3" s="90">
        <v>16.899999999999999</v>
      </c>
      <c r="N3" s="92">
        <v>0</v>
      </c>
      <c r="O3" s="93">
        <v>6547</v>
      </c>
      <c r="P3" s="94">
        <f>F4-F3</f>
        <v>6547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6547</v>
      </c>
      <c r="W3" s="99">
        <f>V3*35.31467</f>
        <v>231205.14449000001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350708</v>
      </c>
      <c r="AF3" s="87">
        <v>89</v>
      </c>
      <c r="AG3" s="92">
        <v>1</v>
      </c>
      <c r="AH3" s="200">
        <v>350708</v>
      </c>
      <c r="AI3" s="201">
        <f>IFERROR(AE3*1,0)</f>
        <v>350708</v>
      </c>
      <c r="AJ3" s="202">
        <f>(AI3-AH3)</f>
        <v>0</v>
      </c>
      <c r="AL3" s="203">
        <f>AH4-AH3</f>
        <v>-350708</v>
      </c>
      <c r="AM3" s="204">
        <f>AI4-AI3</f>
        <v>6547</v>
      </c>
      <c r="AN3" s="205">
        <f>(AM3-AL3)</f>
        <v>357255</v>
      </c>
      <c r="AO3" s="206">
        <f>IFERROR(AN3/AM3,"")</f>
        <v>54.567740950053462</v>
      </c>
    </row>
    <row r="4" spans="1:41" x14ac:dyDescent="0.2">
      <c r="A4" s="103">
        <v>89</v>
      </c>
      <c r="B4" s="104">
        <v>0.375</v>
      </c>
      <c r="C4" s="105">
        <v>2013</v>
      </c>
      <c r="D4" s="105">
        <v>8</v>
      </c>
      <c r="E4" s="105">
        <v>2</v>
      </c>
      <c r="F4" s="106">
        <v>357255</v>
      </c>
      <c r="G4" s="105">
        <v>0</v>
      </c>
      <c r="H4" s="106">
        <v>249482</v>
      </c>
      <c r="I4" s="105">
        <v>0</v>
      </c>
      <c r="J4" s="105">
        <v>4</v>
      </c>
      <c r="K4" s="105">
        <v>0</v>
      </c>
      <c r="L4" s="107">
        <v>308.99700000000001</v>
      </c>
      <c r="M4" s="106">
        <v>19</v>
      </c>
      <c r="N4" s="108">
        <v>0</v>
      </c>
      <c r="O4" s="109">
        <v>6412</v>
      </c>
      <c r="P4" s="94">
        <f t="shared" ref="P4:P33" si="0">F5-F4</f>
        <v>6412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6412</v>
      </c>
      <c r="W4" s="113">
        <f>V4*35.31467</f>
        <v>226437.66404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357255</v>
      </c>
      <c r="AF4" s="103"/>
      <c r="AG4" s="207"/>
      <c r="AH4" s="208"/>
      <c r="AI4" s="209">
        <f t="shared" ref="AI4:AI34" si="4">IFERROR(AE4*1,0)</f>
        <v>357255</v>
      </c>
      <c r="AJ4" s="210">
        <f t="shared" ref="AJ4:AJ34" si="5">(AI4-AH4)</f>
        <v>357255</v>
      </c>
      <c r="AL4" s="203">
        <f t="shared" ref="AL4:AM33" si="6">AH5-AH4</f>
        <v>0</v>
      </c>
      <c r="AM4" s="211">
        <f t="shared" si="6"/>
        <v>6412</v>
      </c>
      <c r="AN4" s="212">
        <f t="shared" ref="AN4:AN33" si="7">(AM4-AL4)</f>
        <v>6412</v>
      </c>
      <c r="AO4" s="213">
        <f t="shared" ref="AO4:AO33" si="8">IFERROR(AN4/AM4,"")</f>
        <v>1</v>
      </c>
    </row>
    <row r="5" spans="1:41" x14ac:dyDescent="0.2">
      <c r="A5" s="103">
        <v>89</v>
      </c>
      <c r="B5" s="104">
        <v>0.375</v>
      </c>
      <c r="C5" s="105">
        <v>2013</v>
      </c>
      <c r="D5" s="105">
        <v>8</v>
      </c>
      <c r="E5" s="105">
        <v>3</v>
      </c>
      <c r="F5" s="106">
        <v>363667</v>
      </c>
      <c r="G5" s="105">
        <v>0</v>
      </c>
      <c r="H5" s="106">
        <v>249765</v>
      </c>
      <c r="I5" s="105">
        <v>0</v>
      </c>
      <c r="J5" s="105">
        <v>4</v>
      </c>
      <c r="K5" s="105">
        <v>0</v>
      </c>
      <c r="L5" s="107">
        <v>309.70400000000001</v>
      </c>
      <c r="M5" s="106">
        <v>19.7</v>
      </c>
      <c r="N5" s="108">
        <v>0</v>
      </c>
      <c r="O5" s="109">
        <v>6546</v>
      </c>
      <c r="P5" s="94">
        <f t="shared" si="0"/>
        <v>6546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6546</v>
      </c>
      <c r="W5" s="113">
        <f t="shared" ref="W5:W33" si="10">V5*35.31467</f>
        <v>231169.82981999998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363667</v>
      </c>
      <c r="AF5" s="103"/>
      <c r="AG5" s="207"/>
      <c r="AH5" s="208"/>
      <c r="AI5" s="209">
        <f t="shared" si="4"/>
        <v>363667</v>
      </c>
      <c r="AJ5" s="210">
        <f t="shared" si="5"/>
        <v>363667</v>
      </c>
      <c r="AL5" s="203">
        <f t="shared" si="6"/>
        <v>0</v>
      </c>
      <c r="AM5" s="211">
        <f t="shared" si="6"/>
        <v>6546</v>
      </c>
      <c r="AN5" s="212">
        <f t="shared" si="7"/>
        <v>6546</v>
      </c>
      <c r="AO5" s="213">
        <f t="shared" si="8"/>
        <v>1</v>
      </c>
    </row>
    <row r="6" spans="1:41" x14ac:dyDescent="0.2">
      <c r="A6" s="103">
        <v>89</v>
      </c>
      <c r="B6" s="104">
        <v>0.375</v>
      </c>
      <c r="C6" s="105">
        <v>2013</v>
      </c>
      <c r="D6" s="105">
        <v>8</v>
      </c>
      <c r="E6" s="105">
        <v>4</v>
      </c>
      <c r="F6" s="106">
        <v>370213</v>
      </c>
      <c r="G6" s="105">
        <v>0</v>
      </c>
      <c r="H6" s="106">
        <v>250048</v>
      </c>
      <c r="I6" s="105">
        <v>0</v>
      </c>
      <c r="J6" s="105">
        <v>4</v>
      </c>
      <c r="K6" s="105">
        <v>0</v>
      </c>
      <c r="L6" s="107">
        <v>316.50099999999998</v>
      </c>
      <c r="M6" s="106">
        <v>19.5</v>
      </c>
      <c r="N6" s="108">
        <v>0</v>
      </c>
      <c r="O6" s="109">
        <v>4686</v>
      </c>
      <c r="P6" s="94">
        <f t="shared" si="0"/>
        <v>4686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4686</v>
      </c>
      <c r="W6" s="113">
        <f t="shared" si="10"/>
        <v>165484.54362000001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370213</v>
      </c>
      <c r="AF6" s="103"/>
      <c r="AG6" s="207"/>
      <c r="AH6" s="208"/>
      <c r="AI6" s="209">
        <f t="shared" si="4"/>
        <v>370213</v>
      </c>
      <c r="AJ6" s="210">
        <f t="shared" si="5"/>
        <v>370213</v>
      </c>
      <c r="AL6" s="203">
        <f t="shared" si="6"/>
        <v>0</v>
      </c>
      <c r="AM6" s="211">
        <f t="shared" si="6"/>
        <v>4686</v>
      </c>
      <c r="AN6" s="212">
        <f t="shared" si="7"/>
        <v>4686</v>
      </c>
      <c r="AO6" s="213">
        <f t="shared" si="8"/>
        <v>1</v>
      </c>
    </row>
    <row r="7" spans="1:41" x14ac:dyDescent="0.2">
      <c r="A7" s="103">
        <v>89</v>
      </c>
      <c r="B7" s="104">
        <v>0.375</v>
      </c>
      <c r="C7" s="105">
        <v>2013</v>
      </c>
      <c r="D7" s="105">
        <v>8</v>
      </c>
      <c r="E7" s="105">
        <v>5</v>
      </c>
      <c r="F7" s="106">
        <v>374899</v>
      </c>
      <c r="G7" s="105">
        <v>0</v>
      </c>
      <c r="H7" s="106">
        <v>250248</v>
      </c>
      <c r="I7" s="105">
        <v>0</v>
      </c>
      <c r="J7" s="105">
        <v>4</v>
      </c>
      <c r="K7" s="105">
        <v>0</v>
      </c>
      <c r="L7" s="107">
        <v>317.49900000000002</v>
      </c>
      <c r="M7" s="106">
        <v>19.100000000000001</v>
      </c>
      <c r="N7" s="108">
        <v>0</v>
      </c>
      <c r="O7" s="109">
        <v>6347</v>
      </c>
      <c r="P7" s="94">
        <f t="shared" si="0"/>
        <v>6347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6347</v>
      </c>
      <c r="W7" s="113">
        <f t="shared" si="10"/>
        <v>224142.21049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374899</v>
      </c>
      <c r="AF7" s="103"/>
      <c r="AG7" s="207"/>
      <c r="AH7" s="208"/>
      <c r="AI7" s="209">
        <f t="shared" si="4"/>
        <v>374899</v>
      </c>
      <c r="AJ7" s="210">
        <f t="shared" si="5"/>
        <v>374899</v>
      </c>
      <c r="AL7" s="203">
        <f t="shared" si="6"/>
        <v>0</v>
      </c>
      <c r="AM7" s="211">
        <f t="shared" si="6"/>
        <v>6347</v>
      </c>
      <c r="AN7" s="212">
        <f t="shared" si="7"/>
        <v>6347</v>
      </c>
      <c r="AO7" s="213">
        <f t="shared" si="8"/>
        <v>1</v>
      </c>
    </row>
    <row r="8" spans="1:41" x14ac:dyDescent="0.2">
      <c r="A8" s="103">
        <v>89</v>
      </c>
      <c r="B8" s="104">
        <v>0.375</v>
      </c>
      <c r="C8" s="105">
        <v>2013</v>
      </c>
      <c r="D8" s="105">
        <v>8</v>
      </c>
      <c r="E8" s="105">
        <v>6</v>
      </c>
      <c r="F8" s="106">
        <v>381246</v>
      </c>
      <c r="G8" s="105">
        <v>0</v>
      </c>
      <c r="H8" s="106">
        <v>250529</v>
      </c>
      <c r="I8" s="105">
        <v>0</v>
      </c>
      <c r="J8" s="105">
        <v>4</v>
      </c>
      <c r="K8" s="105">
        <v>0</v>
      </c>
      <c r="L8" s="107">
        <v>308.82799999999997</v>
      </c>
      <c r="M8" s="106">
        <v>19.8</v>
      </c>
      <c r="N8" s="108">
        <v>0</v>
      </c>
      <c r="O8" s="109">
        <v>8039</v>
      </c>
      <c r="P8" s="94">
        <f t="shared" si="0"/>
        <v>8039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8039</v>
      </c>
      <c r="W8" s="113">
        <f t="shared" si="10"/>
        <v>283894.63212999998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381246</v>
      </c>
      <c r="AF8" s="103"/>
      <c r="AG8" s="207"/>
      <c r="AH8" s="208"/>
      <c r="AI8" s="209">
        <f t="shared" si="4"/>
        <v>381246</v>
      </c>
      <c r="AJ8" s="210">
        <f t="shared" si="5"/>
        <v>381246</v>
      </c>
      <c r="AL8" s="203">
        <f t="shared" si="6"/>
        <v>0</v>
      </c>
      <c r="AM8" s="211">
        <f t="shared" si="6"/>
        <v>8039</v>
      </c>
      <c r="AN8" s="212">
        <f t="shared" si="7"/>
        <v>8039</v>
      </c>
      <c r="AO8" s="213">
        <f t="shared" si="8"/>
        <v>1</v>
      </c>
    </row>
    <row r="9" spans="1:41" x14ac:dyDescent="0.2">
      <c r="A9" s="103">
        <v>89</v>
      </c>
      <c r="B9" s="104">
        <v>0.375</v>
      </c>
      <c r="C9" s="105">
        <v>2013</v>
      </c>
      <c r="D9" s="105">
        <v>8</v>
      </c>
      <c r="E9" s="105">
        <v>7</v>
      </c>
      <c r="F9" s="106">
        <v>389285</v>
      </c>
      <c r="G9" s="105">
        <v>0</v>
      </c>
      <c r="H9" s="106">
        <v>250886</v>
      </c>
      <c r="I9" s="105">
        <v>0</v>
      </c>
      <c r="J9" s="105">
        <v>4</v>
      </c>
      <c r="K9" s="105">
        <v>0</v>
      </c>
      <c r="L9" s="107">
        <v>307.654</v>
      </c>
      <c r="M9" s="106">
        <v>20.100000000000001</v>
      </c>
      <c r="N9" s="108">
        <v>0</v>
      </c>
      <c r="O9" s="109">
        <v>6031</v>
      </c>
      <c r="P9" s="94">
        <f t="shared" si="0"/>
        <v>6031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6031</v>
      </c>
      <c r="W9" s="113">
        <f t="shared" si="10"/>
        <v>212982.77476999999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389285</v>
      </c>
      <c r="AF9" s="103"/>
      <c r="AG9" s="207"/>
      <c r="AH9" s="208"/>
      <c r="AI9" s="209">
        <f t="shared" si="4"/>
        <v>389285</v>
      </c>
      <c r="AJ9" s="210">
        <f t="shared" si="5"/>
        <v>389285</v>
      </c>
      <c r="AL9" s="203">
        <f t="shared" si="6"/>
        <v>0</v>
      </c>
      <c r="AM9" s="211">
        <f t="shared" si="6"/>
        <v>6031</v>
      </c>
      <c r="AN9" s="212">
        <f t="shared" si="7"/>
        <v>6031</v>
      </c>
      <c r="AO9" s="213">
        <f t="shared" si="8"/>
        <v>1</v>
      </c>
    </row>
    <row r="10" spans="1:41" x14ac:dyDescent="0.2">
      <c r="A10" s="103">
        <v>89</v>
      </c>
      <c r="B10" s="104">
        <v>0.375</v>
      </c>
      <c r="C10" s="105">
        <v>2013</v>
      </c>
      <c r="D10" s="105">
        <v>8</v>
      </c>
      <c r="E10" s="105">
        <v>8</v>
      </c>
      <c r="F10" s="106">
        <v>395316</v>
      </c>
      <c r="G10" s="105">
        <v>0</v>
      </c>
      <c r="H10" s="106">
        <v>251147</v>
      </c>
      <c r="I10" s="105">
        <v>0</v>
      </c>
      <c r="J10" s="105">
        <v>4</v>
      </c>
      <c r="K10" s="105">
        <v>0</v>
      </c>
      <c r="L10" s="107">
        <v>317.39100000000002</v>
      </c>
      <c r="M10" s="106">
        <v>20.3</v>
      </c>
      <c r="N10" s="108">
        <v>0</v>
      </c>
      <c r="O10" s="109">
        <v>7055</v>
      </c>
      <c r="P10" s="94">
        <f t="shared" si="0"/>
        <v>7055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7055</v>
      </c>
      <c r="W10" s="113">
        <f t="shared" si="10"/>
        <v>249144.99685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395316</v>
      </c>
      <c r="AF10" s="103"/>
      <c r="AG10" s="207"/>
      <c r="AH10" s="208"/>
      <c r="AI10" s="209">
        <f t="shared" si="4"/>
        <v>395316</v>
      </c>
      <c r="AJ10" s="210">
        <f t="shared" si="5"/>
        <v>395316</v>
      </c>
      <c r="AL10" s="203">
        <f t="shared" si="6"/>
        <v>0</v>
      </c>
      <c r="AM10" s="211">
        <f t="shared" si="6"/>
        <v>7055</v>
      </c>
      <c r="AN10" s="212">
        <f t="shared" si="7"/>
        <v>7055</v>
      </c>
      <c r="AO10" s="213">
        <f t="shared" si="8"/>
        <v>1</v>
      </c>
    </row>
    <row r="11" spans="1:41" x14ac:dyDescent="0.2">
      <c r="A11" s="103">
        <v>89</v>
      </c>
      <c r="B11" s="104">
        <v>0.375</v>
      </c>
      <c r="C11" s="105">
        <v>2013</v>
      </c>
      <c r="D11" s="105">
        <v>8</v>
      </c>
      <c r="E11" s="105">
        <v>9</v>
      </c>
      <c r="F11" s="106">
        <v>402371</v>
      </c>
      <c r="G11" s="105">
        <v>0</v>
      </c>
      <c r="H11" s="106">
        <v>251448</v>
      </c>
      <c r="I11" s="105">
        <v>0</v>
      </c>
      <c r="J11" s="105">
        <v>4</v>
      </c>
      <c r="K11" s="105">
        <v>0</v>
      </c>
      <c r="L11" s="107">
        <v>319.44200000000001</v>
      </c>
      <c r="M11" s="106">
        <v>19.7</v>
      </c>
      <c r="N11" s="108">
        <v>0</v>
      </c>
      <c r="O11" s="109">
        <v>7209</v>
      </c>
      <c r="P11" s="94">
        <f t="shared" si="0"/>
        <v>7209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7209</v>
      </c>
      <c r="W11" s="116">
        <f t="shared" si="10"/>
        <v>254583.45603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402371</v>
      </c>
      <c r="AF11" s="103"/>
      <c r="AG11" s="207"/>
      <c r="AH11" s="208"/>
      <c r="AI11" s="209">
        <f t="shared" si="4"/>
        <v>402371</v>
      </c>
      <c r="AJ11" s="210">
        <f t="shared" si="5"/>
        <v>402371</v>
      </c>
      <c r="AL11" s="203">
        <f t="shared" si="6"/>
        <v>0</v>
      </c>
      <c r="AM11" s="211">
        <f t="shared" si="6"/>
        <v>7209</v>
      </c>
      <c r="AN11" s="212">
        <f t="shared" si="7"/>
        <v>7209</v>
      </c>
      <c r="AO11" s="213">
        <f t="shared" si="8"/>
        <v>1</v>
      </c>
    </row>
    <row r="12" spans="1:41" x14ac:dyDescent="0.2">
      <c r="A12" s="103">
        <v>89</v>
      </c>
      <c r="B12" s="104">
        <v>0.375</v>
      </c>
      <c r="C12" s="105">
        <v>2013</v>
      </c>
      <c r="D12" s="105">
        <v>8</v>
      </c>
      <c r="E12" s="105">
        <v>10</v>
      </c>
      <c r="F12" s="106">
        <v>409580</v>
      </c>
      <c r="G12" s="105">
        <v>0</v>
      </c>
      <c r="H12" s="106">
        <v>251754</v>
      </c>
      <c r="I12" s="105">
        <v>0</v>
      </c>
      <c r="J12" s="105">
        <v>4</v>
      </c>
      <c r="K12" s="105">
        <v>0</v>
      </c>
      <c r="L12" s="107">
        <v>322.05399999999997</v>
      </c>
      <c r="M12" s="106">
        <v>20.2</v>
      </c>
      <c r="N12" s="108">
        <v>0</v>
      </c>
      <c r="O12" s="109">
        <v>5971</v>
      </c>
      <c r="P12" s="94">
        <f t="shared" si="0"/>
        <v>5971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5971</v>
      </c>
      <c r="W12" s="116">
        <f t="shared" si="10"/>
        <v>210863.89457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409580</v>
      </c>
      <c r="AF12" s="103"/>
      <c r="AG12" s="207"/>
      <c r="AH12" s="208"/>
      <c r="AI12" s="209">
        <f t="shared" si="4"/>
        <v>409580</v>
      </c>
      <c r="AJ12" s="210">
        <f t="shared" si="5"/>
        <v>409580</v>
      </c>
      <c r="AL12" s="203">
        <f t="shared" si="6"/>
        <v>0</v>
      </c>
      <c r="AM12" s="211">
        <f t="shared" si="6"/>
        <v>5971</v>
      </c>
      <c r="AN12" s="212">
        <f t="shared" si="7"/>
        <v>5971</v>
      </c>
      <c r="AO12" s="213">
        <f t="shared" si="8"/>
        <v>1</v>
      </c>
    </row>
    <row r="13" spans="1:41" x14ac:dyDescent="0.2">
      <c r="A13" s="103">
        <v>89</v>
      </c>
      <c r="B13" s="104">
        <v>0.375</v>
      </c>
      <c r="C13" s="105">
        <v>2013</v>
      </c>
      <c r="D13" s="105">
        <v>8</v>
      </c>
      <c r="E13" s="105">
        <v>11</v>
      </c>
      <c r="F13" s="106">
        <v>415551</v>
      </c>
      <c r="G13" s="105">
        <v>0</v>
      </c>
      <c r="H13" s="106">
        <v>252000</v>
      </c>
      <c r="I13" s="105">
        <v>0</v>
      </c>
      <c r="J13" s="105">
        <v>4</v>
      </c>
      <c r="K13" s="105">
        <v>0</v>
      </c>
      <c r="L13" s="107">
        <v>329.67200000000003</v>
      </c>
      <c r="M13" s="106">
        <v>19</v>
      </c>
      <c r="N13" s="108">
        <v>0</v>
      </c>
      <c r="O13" s="109">
        <v>3851</v>
      </c>
      <c r="P13" s="94">
        <f t="shared" si="0"/>
        <v>3851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3851</v>
      </c>
      <c r="W13" s="116">
        <f t="shared" si="10"/>
        <v>135996.79417000001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415551</v>
      </c>
      <c r="AF13" s="103"/>
      <c r="AG13" s="207"/>
      <c r="AH13" s="208"/>
      <c r="AI13" s="209">
        <f t="shared" si="4"/>
        <v>415551</v>
      </c>
      <c r="AJ13" s="210">
        <f t="shared" si="5"/>
        <v>415551</v>
      </c>
      <c r="AL13" s="203">
        <f t="shared" si="6"/>
        <v>0</v>
      </c>
      <c r="AM13" s="211">
        <f t="shared" si="6"/>
        <v>3851</v>
      </c>
      <c r="AN13" s="212">
        <f t="shared" si="7"/>
        <v>3851</v>
      </c>
      <c r="AO13" s="213">
        <f t="shared" si="8"/>
        <v>1</v>
      </c>
    </row>
    <row r="14" spans="1:41" x14ac:dyDescent="0.2">
      <c r="A14" s="103">
        <v>89</v>
      </c>
      <c r="B14" s="104">
        <v>0.375</v>
      </c>
      <c r="C14" s="105">
        <v>2013</v>
      </c>
      <c r="D14" s="105">
        <v>8</v>
      </c>
      <c r="E14" s="105">
        <v>12</v>
      </c>
      <c r="F14" s="106">
        <v>419402</v>
      </c>
      <c r="G14" s="105">
        <v>0</v>
      </c>
      <c r="H14" s="106">
        <v>252158</v>
      </c>
      <c r="I14" s="105">
        <v>0</v>
      </c>
      <c r="J14" s="105">
        <v>4</v>
      </c>
      <c r="K14" s="105">
        <v>0</v>
      </c>
      <c r="L14" s="107">
        <v>330.83600000000001</v>
      </c>
      <c r="M14" s="106">
        <v>18.100000000000001</v>
      </c>
      <c r="N14" s="108">
        <v>0</v>
      </c>
      <c r="O14" s="109">
        <v>5471</v>
      </c>
      <c r="P14" s="94">
        <f t="shared" si="0"/>
        <v>5471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5471</v>
      </c>
      <c r="W14" s="116">
        <f t="shared" si="10"/>
        <v>193206.55956999998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419402</v>
      </c>
      <c r="AF14" s="103"/>
      <c r="AG14" s="207"/>
      <c r="AH14" s="208"/>
      <c r="AI14" s="209">
        <f t="shared" si="4"/>
        <v>419402</v>
      </c>
      <c r="AJ14" s="210">
        <f t="shared" si="5"/>
        <v>419402</v>
      </c>
      <c r="AL14" s="203">
        <f t="shared" si="6"/>
        <v>0</v>
      </c>
      <c r="AM14" s="211">
        <f t="shared" si="6"/>
        <v>5471</v>
      </c>
      <c r="AN14" s="212">
        <f t="shared" si="7"/>
        <v>5471</v>
      </c>
      <c r="AO14" s="213">
        <f t="shared" si="8"/>
        <v>1</v>
      </c>
    </row>
    <row r="15" spans="1:41" x14ac:dyDescent="0.2">
      <c r="A15" s="103">
        <v>89</v>
      </c>
      <c r="B15" s="104">
        <v>0.375</v>
      </c>
      <c r="C15" s="105">
        <v>2013</v>
      </c>
      <c r="D15" s="105">
        <v>8</v>
      </c>
      <c r="E15" s="105">
        <v>13</v>
      </c>
      <c r="F15" s="106">
        <v>424873</v>
      </c>
      <c r="G15" s="105">
        <v>0</v>
      </c>
      <c r="H15" s="106">
        <v>252389</v>
      </c>
      <c r="I15" s="105">
        <v>0</v>
      </c>
      <c r="J15" s="105">
        <v>4</v>
      </c>
      <c r="K15" s="105">
        <v>0</v>
      </c>
      <c r="L15" s="107">
        <v>321.86489999999998</v>
      </c>
      <c r="M15" s="106">
        <v>18.5</v>
      </c>
      <c r="N15" s="108">
        <v>0</v>
      </c>
      <c r="O15" s="109">
        <v>5218</v>
      </c>
      <c r="P15" s="94">
        <f t="shared" si="0"/>
        <v>5218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5218</v>
      </c>
      <c r="W15" s="116">
        <f t="shared" si="10"/>
        <v>184271.94806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424873</v>
      </c>
      <c r="AF15" s="103"/>
      <c r="AG15" s="207"/>
      <c r="AH15" s="208"/>
      <c r="AI15" s="209">
        <f t="shared" si="4"/>
        <v>424873</v>
      </c>
      <c r="AJ15" s="210">
        <f t="shared" si="5"/>
        <v>424873</v>
      </c>
      <c r="AL15" s="203">
        <f t="shared" si="6"/>
        <v>0</v>
      </c>
      <c r="AM15" s="211">
        <f t="shared" si="6"/>
        <v>5218</v>
      </c>
      <c r="AN15" s="212">
        <f t="shared" si="7"/>
        <v>5218</v>
      </c>
      <c r="AO15" s="213">
        <f t="shared" si="8"/>
        <v>1</v>
      </c>
    </row>
    <row r="16" spans="1:41" x14ac:dyDescent="0.2">
      <c r="A16" s="103">
        <v>89</v>
      </c>
      <c r="B16" s="104">
        <v>0.375</v>
      </c>
      <c r="C16" s="105">
        <v>2013</v>
      </c>
      <c r="D16" s="105">
        <v>8</v>
      </c>
      <c r="E16" s="105">
        <v>14</v>
      </c>
      <c r="F16" s="106">
        <v>430091</v>
      </c>
      <c r="G16" s="105">
        <v>0</v>
      </c>
      <c r="H16" s="106">
        <v>252611</v>
      </c>
      <c r="I16" s="105">
        <v>0</v>
      </c>
      <c r="J16" s="105">
        <v>4</v>
      </c>
      <c r="K16" s="105">
        <v>0</v>
      </c>
      <c r="L16" s="107">
        <v>318.85919999999999</v>
      </c>
      <c r="M16" s="106">
        <v>19</v>
      </c>
      <c r="N16" s="108">
        <v>0</v>
      </c>
      <c r="O16" s="109">
        <v>6186</v>
      </c>
      <c r="P16" s="94">
        <f t="shared" si="0"/>
        <v>6186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6186</v>
      </c>
      <c r="W16" s="116">
        <f t="shared" si="10"/>
        <v>218456.54861999999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430091</v>
      </c>
      <c r="AF16" s="103"/>
      <c r="AG16" s="207"/>
      <c r="AH16" s="208"/>
      <c r="AI16" s="209">
        <f t="shared" si="4"/>
        <v>430091</v>
      </c>
      <c r="AJ16" s="210">
        <f t="shared" si="5"/>
        <v>430091</v>
      </c>
      <c r="AL16" s="203">
        <f t="shared" si="6"/>
        <v>0</v>
      </c>
      <c r="AM16" s="211">
        <f t="shared" si="6"/>
        <v>6186</v>
      </c>
      <c r="AN16" s="212">
        <f t="shared" si="7"/>
        <v>6186</v>
      </c>
      <c r="AO16" s="213">
        <f t="shared" si="8"/>
        <v>1</v>
      </c>
    </row>
    <row r="17" spans="1:41" x14ac:dyDescent="0.2">
      <c r="A17" s="103">
        <v>89</v>
      </c>
      <c r="B17" s="104">
        <v>0.375</v>
      </c>
      <c r="C17" s="105">
        <v>2013</v>
      </c>
      <c r="D17" s="105">
        <v>8</v>
      </c>
      <c r="E17" s="105">
        <v>15</v>
      </c>
      <c r="F17" s="106">
        <v>436277</v>
      </c>
      <c r="G17" s="105">
        <v>0</v>
      </c>
      <c r="H17" s="106">
        <v>252876</v>
      </c>
      <c r="I17" s="105">
        <v>0</v>
      </c>
      <c r="J17" s="105">
        <v>4</v>
      </c>
      <c r="K17" s="105">
        <v>0</v>
      </c>
      <c r="L17" s="107">
        <v>318.77440000000001</v>
      </c>
      <c r="M17" s="106">
        <v>19.7</v>
      </c>
      <c r="N17" s="108">
        <v>0</v>
      </c>
      <c r="O17" s="109">
        <v>6211</v>
      </c>
      <c r="P17" s="94">
        <f t="shared" si="0"/>
        <v>6211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6211</v>
      </c>
      <c r="W17" s="116">
        <f t="shared" si="10"/>
        <v>219339.41537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436277</v>
      </c>
      <c r="AF17" s="103"/>
      <c r="AG17" s="207"/>
      <c r="AH17" s="208"/>
      <c r="AI17" s="209">
        <f t="shared" si="4"/>
        <v>436277</v>
      </c>
      <c r="AJ17" s="210">
        <f t="shared" si="5"/>
        <v>436277</v>
      </c>
      <c r="AL17" s="203">
        <f t="shared" si="6"/>
        <v>0</v>
      </c>
      <c r="AM17" s="211">
        <f t="shared" si="6"/>
        <v>6211</v>
      </c>
      <c r="AN17" s="212">
        <f t="shared" si="7"/>
        <v>6211</v>
      </c>
      <c r="AO17" s="213">
        <f t="shared" si="8"/>
        <v>1</v>
      </c>
    </row>
    <row r="18" spans="1:41" x14ac:dyDescent="0.2">
      <c r="A18" s="103">
        <v>89</v>
      </c>
      <c r="B18" s="104">
        <v>0.375</v>
      </c>
      <c r="C18" s="105">
        <v>2013</v>
      </c>
      <c r="D18" s="105">
        <v>8</v>
      </c>
      <c r="E18" s="105">
        <v>16</v>
      </c>
      <c r="F18" s="106">
        <v>442488</v>
      </c>
      <c r="G18" s="105">
        <v>0</v>
      </c>
      <c r="H18" s="106">
        <v>253142</v>
      </c>
      <c r="I18" s="105">
        <v>0</v>
      </c>
      <c r="J18" s="105">
        <v>4</v>
      </c>
      <c r="K18" s="105">
        <v>0</v>
      </c>
      <c r="L18" s="107">
        <v>318.57380000000001</v>
      </c>
      <c r="M18" s="106">
        <v>20.100000000000001</v>
      </c>
      <c r="N18" s="108">
        <v>0</v>
      </c>
      <c r="O18" s="109">
        <v>5861</v>
      </c>
      <c r="P18" s="94">
        <f t="shared" si="0"/>
        <v>5861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5861</v>
      </c>
      <c r="W18" s="116">
        <f t="shared" si="10"/>
        <v>206979.28086999999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442488</v>
      </c>
      <c r="AF18" s="103"/>
      <c r="AG18" s="207"/>
      <c r="AH18" s="208"/>
      <c r="AI18" s="209">
        <f t="shared" si="4"/>
        <v>442488</v>
      </c>
      <c r="AJ18" s="210">
        <f t="shared" si="5"/>
        <v>442488</v>
      </c>
      <c r="AL18" s="203">
        <f t="shared" si="6"/>
        <v>0</v>
      </c>
      <c r="AM18" s="211">
        <f t="shared" si="6"/>
        <v>5861</v>
      </c>
      <c r="AN18" s="212">
        <f t="shared" si="7"/>
        <v>5861</v>
      </c>
      <c r="AO18" s="213">
        <f t="shared" si="8"/>
        <v>1</v>
      </c>
    </row>
    <row r="19" spans="1:41" x14ac:dyDescent="0.2">
      <c r="A19" s="103">
        <v>89</v>
      </c>
      <c r="B19" s="104">
        <v>0.375</v>
      </c>
      <c r="C19" s="105">
        <v>2013</v>
      </c>
      <c r="D19" s="105">
        <v>8</v>
      </c>
      <c r="E19" s="105">
        <v>17</v>
      </c>
      <c r="F19" s="106">
        <v>448349</v>
      </c>
      <c r="G19" s="105">
        <v>0</v>
      </c>
      <c r="H19" s="106">
        <v>253391</v>
      </c>
      <c r="I19" s="105">
        <v>0</v>
      </c>
      <c r="J19" s="105">
        <v>4</v>
      </c>
      <c r="K19" s="105">
        <v>0</v>
      </c>
      <c r="L19" s="107">
        <v>320.84019999999998</v>
      </c>
      <c r="M19" s="106">
        <v>20</v>
      </c>
      <c r="N19" s="108">
        <v>0</v>
      </c>
      <c r="O19" s="109">
        <v>5170</v>
      </c>
      <c r="P19" s="94">
        <f t="shared" si="0"/>
        <v>5170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5170</v>
      </c>
      <c r="W19" s="116">
        <f t="shared" si="10"/>
        <v>182576.84390000001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448349</v>
      </c>
      <c r="AF19" s="103"/>
      <c r="AG19" s="207"/>
      <c r="AH19" s="208"/>
      <c r="AI19" s="209">
        <f t="shared" si="4"/>
        <v>448349</v>
      </c>
      <c r="AJ19" s="210">
        <f t="shared" si="5"/>
        <v>448349</v>
      </c>
      <c r="AL19" s="203">
        <f t="shared" si="6"/>
        <v>0</v>
      </c>
      <c r="AM19" s="211">
        <f t="shared" si="6"/>
        <v>5170</v>
      </c>
      <c r="AN19" s="212">
        <f t="shared" si="7"/>
        <v>5170</v>
      </c>
      <c r="AO19" s="213">
        <f t="shared" si="8"/>
        <v>1</v>
      </c>
    </row>
    <row r="20" spans="1:41" x14ac:dyDescent="0.2">
      <c r="A20" s="103">
        <v>89</v>
      </c>
      <c r="B20" s="104">
        <v>0.375</v>
      </c>
      <c r="C20" s="105">
        <v>2013</v>
      </c>
      <c r="D20" s="105">
        <v>8</v>
      </c>
      <c r="E20" s="105">
        <v>18</v>
      </c>
      <c r="F20" s="106">
        <v>453519</v>
      </c>
      <c r="G20" s="105">
        <v>0</v>
      </c>
      <c r="H20" s="106">
        <v>253605</v>
      </c>
      <c r="I20" s="105">
        <v>0</v>
      </c>
      <c r="J20" s="105">
        <v>4</v>
      </c>
      <c r="K20" s="105">
        <v>0</v>
      </c>
      <c r="L20" s="107">
        <v>330.33319999999998</v>
      </c>
      <c r="M20" s="106">
        <v>19.899999999999999</v>
      </c>
      <c r="N20" s="108">
        <v>0</v>
      </c>
      <c r="O20" s="109">
        <v>3699</v>
      </c>
      <c r="P20" s="94">
        <f t="shared" si="0"/>
        <v>3699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3699</v>
      </c>
      <c r="W20" s="116">
        <f t="shared" si="10"/>
        <v>130628.96433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453519</v>
      </c>
      <c r="AF20" s="103"/>
      <c r="AG20" s="207"/>
      <c r="AH20" s="208"/>
      <c r="AI20" s="209">
        <f t="shared" si="4"/>
        <v>453519</v>
      </c>
      <c r="AJ20" s="210">
        <f t="shared" si="5"/>
        <v>453519</v>
      </c>
      <c r="AL20" s="203">
        <f t="shared" si="6"/>
        <v>457253</v>
      </c>
      <c r="AM20" s="211">
        <f t="shared" si="6"/>
        <v>3699</v>
      </c>
      <c r="AN20" s="212">
        <f t="shared" si="7"/>
        <v>-453554</v>
      </c>
      <c r="AO20" s="213">
        <f t="shared" si="8"/>
        <v>-122.61530143281968</v>
      </c>
    </row>
    <row r="21" spans="1:41" x14ac:dyDescent="0.2">
      <c r="A21" s="103">
        <v>89</v>
      </c>
      <c r="B21" s="104">
        <v>0.375</v>
      </c>
      <c r="C21" s="105">
        <v>2013</v>
      </c>
      <c r="D21" s="105">
        <v>8</v>
      </c>
      <c r="E21" s="105">
        <v>19</v>
      </c>
      <c r="F21" s="106">
        <v>457218</v>
      </c>
      <c r="G21" s="105">
        <v>0</v>
      </c>
      <c r="H21" s="106">
        <v>253757</v>
      </c>
      <c r="I21" s="105">
        <v>0</v>
      </c>
      <c r="J21" s="105">
        <v>4</v>
      </c>
      <c r="K21" s="105">
        <v>0</v>
      </c>
      <c r="L21" s="107">
        <v>330.77670000000001</v>
      </c>
      <c r="M21" s="106">
        <v>19.5</v>
      </c>
      <c r="N21" s="108">
        <v>0</v>
      </c>
      <c r="O21" s="109">
        <v>5803</v>
      </c>
      <c r="P21" s="94">
        <f t="shared" si="0"/>
        <v>5803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5803</v>
      </c>
      <c r="W21" s="116">
        <f t="shared" si="10"/>
        <v>204931.03000999999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457218</v>
      </c>
      <c r="AF21" s="103">
        <v>89</v>
      </c>
      <c r="AG21" s="207">
        <v>19</v>
      </c>
      <c r="AH21" s="208">
        <v>457253</v>
      </c>
      <c r="AI21" s="209">
        <f t="shared" si="4"/>
        <v>457218</v>
      </c>
      <c r="AJ21" s="210">
        <f t="shared" si="5"/>
        <v>-35</v>
      </c>
      <c r="AL21" s="203">
        <f t="shared" si="6"/>
        <v>-457253</v>
      </c>
      <c r="AM21" s="211">
        <f t="shared" si="6"/>
        <v>5803</v>
      </c>
      <c r="AN21" s="212">
        <f t="shared" si="7"/>
        <v>463056</v>
      </c>
      <c r="AO21" s="213">
        <f t="shared" si="8"/>
        <v>79.795967602963984</v>
      </c>
    </row>
    <row r="22" spans="1:41" x14ac:dyDescent="0.2">
      <c r="A22" s="103">
        <v>89</v>
      </c>
      <c r="B22" s="104">
        <v>0.375</v>
      </c>
      <c r="C22" s="105">
        <v>2013</v>
      </c>
      <c r="D22" s="105">
        <v>8</v>
      </c>
      <c r="E22" s="105">
        <v>20</v>
      </c>
      <c r="F22" s="106">
        <v>463021</v>
      </c>
      <c r="G22" s="105">
        <v>0</v>
      </c>
      <c r="H22" s="106">
        <v>254003</v>
      </c>
      <c r="I22" s="105">
        <v>0</v>
      </c>
      <c r="J22" s="105">
        <v>4</v>
      </c>
      <c r="K22" s="105">
        <v>0</v>
      </c>
      <c r="L22" s="107">
        <v>320.50020000000001</v>
      </c>
      <c r="M22" s="106">
        <v>19.3</v>
      </c>
      <c r="N22" s="108">
        <v>0</v>
      </c>
      <c r="O22" s="109">
        <v>6176</v>
      </c>
      <c r="P22" s="94">
        <f t="shared" si="0"/>
        <v>6176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6176</v>
      </c>
      <c r="W22" s="116">
        <f t="shared" si="10"/>
        <v>218103.40192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463021</v>
      </c>
      <c r="AF22" s="103"/>
      <c r="AG22" s="207"/>
      <c r="AH22" s="208"/>
      <c r="AI22" s="209">
        <f t="shared" si="4"/>
        <v>463021</v>
      </c>
      <c r="AJ22" s="210">
        <f t="shared" si="5"/>
        <v>463021</v>
      </c>
      <c r="AL22" s="203">
        <f t="shared" si="6"/>
        <v>0</v>
      </c>
      <c r="AM22" s="211">
        <f t="shared" si="6"/>
        <v>6176</v>
      </c>
      <c r="AN22" s="212">
        <f t="shared" si="7"/>
        <v>6176</v>
      </c>
      <c r="AO22" s="213">
        <f t="shared" si="8"/>
        <v>1</v>
      </c>
    </row>
    <row r="23" spans="1:41" x14ac:dyDescent="0.2">
      <c r="A23" s="103">
        <v>89</v>
      </c>
      <c r="B23" s="104">
        <v>0.375</v>
      </c>
      <c r="C23" s="105">
        <v>2013</v>
      </c>
      <c r="D23" s="105">
        <v>8</v>
      </c>
      <c r="E23" s="105">
        <v>21</v>
      </c>
      <c r="F23" s="106">
        <v>469197</v>
      </c>
      <c r="G23" s="105">
        <v>0</v>
      </c>
      <c r="H23" s="106">
        <v>254266</v>
      </c>
      <c r="I23" s="105">
        <v>0</v>
      </c>
      <c r="J23" s="105">
        <v>4</v>
      </c>
      <c r="K23" s="105">
        <v>0</v>
      </c>
      <c r="L23" s="107">
        <v>318.7131</v>
      </c>
      <c r="M23" s="106">
        <v>18.600000000000001</v>
      </c>
      <c r="N23" s="108">
        <v>0</v>
      </c>
      <c r="O23" s="109">
        <v>3923</v>
      </c>
      <c r="P23" s="94">
        <f t="shared" si="0"/>
        <v>3923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3923</v>
      </c>
      <c r="W23" s="116">
        <f t="shared" si="10"/>
        <v>138539.45040999999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469197</v>
      </c>
      <c r="AF23" s="103"/>
      <c r="AG23" s="207"/>
      <c r="AH23" s="208"/>
      <c r="AI23" s="209">
        <f t="shared" si="4"/>
        <v>469197</v>
      </c>
      <c r="AJ23" s="210">
        <f t="shared" si="5"/>
        <v>469197</v>
      </c>
      <c r="AL23" s="203">
        <f t="shared" si="6"/>
        <v>473164</v>
      </c>
      <c r="AM23" s="211">
        <f t="shared" si="6"/>
        <v>3923</v>
      </c>
      <c r="AN23" s="212">
        <f t="shared" si="7"/>
        <v>-469241</v>
      </c>
      <c r="AO23" s="213">
        <f t="shared" si="8"/>
        <v>-119.61279632933979</v>
      </c>
    </row>
    <row r="24" spans="1:41" x14ac:dyDescent="0.2">
      <c r="A24" s="103">
        <v>89</v>
      </c>
      <c r="B24" s="104">
        <v>0.375</v>
      </c>
      <c r="C24" s="105">
        <v>2013</v>
      </c>
      <c r="D24" s="105">
        <v>8</v>
      </c>
      <c r="E24" s="105">
        <v>22</v>
      </c>
      <c r="F24" s="106">
        <v>473120</v>
      </c>
      <c r="G24" s="105">
        <v>0</v>
      </c>
      <c r="H24" s="106">
        <v>254432</v>
      </c>
      <c r="I24" s="105">
        <v>0</v>
      </c>
      <c r="J24" s="105">
        <v>4</v>
      </c>
      <c r="K24" s="105">
        <v>0</v>
      </c>
      <c r="L24" s="107">
        <v>320.19850000000002</v>
      </c>
      <c r="M24" s="106">
        <v>17.8</v>
      </c>
      <c r="N24" s="108">
        <v>0</v>
      </c>
      <c r="O24" s="109">
        <v>3380</v>
      </c>
      <c r="P24" s="94">
        <f t="shared" si="0"/>
        <v>3380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3380</v>
      </c>
      <c r="W24" s="116">
        <f t="shared" si="10"/>
        <v>119363.5846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473120</v>
      </c>
      <c r="AF24" s="103">
        <v>89</v>
      </c>
      <c r="AG24" s="207">
        <v>22</v>
      </c>
      <c r="AH24" s="208">
        <v>473164</v>
      </c>
      <c r="AI24" s="209">
        <f t="shared" si="4"/>
        <v>473120</v>
      </c>
      <c r="AJ24" s="210">
        <f t="shared" si="5"/>
        <v>-44</v>
      </c>
      <c r="AL24" s="203">
        <f t="shared" si="6"/>
        <v>3354</v>
      </c>
      <c r="AM24" s="211">
        <f t="shared" si="6"/>
        <v>3380</v>
      </c>
      <c r="AN24" s="212">
        <f t="shared" si="7"/>
        <v>26</v>
      </c>
      <c r="AO24" s="213">
        <f t="shared" si="8"/>
        <v>7.6923076923076927E-3</v>
      </c>
    </row>
    <row r="25" spans="1:41" x14ac:dyDescent="0.2">
      <c r="A25" s="103">
        <v>89</v>
      </c>
      <c r="B25" s="104">
        <v>0.375</v>
      </c>
      <c r="C25" s="105">
        <v>2013</v>
      </c>
      <c r="D25" s="105">
        <v>8</v>
      </c>
      <c r="E25" s="105">
        <v>23</v>
      </c>
      <c r="F25" s="106">
        <v>476500</v>
      </c>
      <c r="G25" s="105">
        <v>0</v>
      </c>
      <c r="H25" s="106">
        <v>254576</v>
      </c>
      <c r="I25" s="105">
        <v>0</v>
      </c>
      <c r="J25" s="105">
        <v>4</v>
      </c>
      <c r="K25" s="105">
        <v>0</v>
      </c>
      <c r="L25" s="107">
        <v>320.53519999999997</v>
      </c>
      <c r="M25" s="106">
        <v>19.3</v>
      </c>
      <c r="N25" s="108">
        <v>0</v>
      </c>
      <c r="O25" s="109">
        <v>4919</v>
      </c>
      <c r="P25" s="94">
        <f t="shared" si="0"/>
        <v>4919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4919</v>
      </c>
      <c r="W25" s="116">
        <f t="shared" si="10"/>
        <v>173712.86173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476500</v>
      </c>
      <c r="AF25" s="103">
        <v>89</v>
      </c>
      <c r="AG25" s="207">
        <v>23</v>
      </c>
      <c r="AH25" s="208">
        <v>476518</v>
      </c>
      <c r="AI25" s="209">
        <f t="shared" si="4"/>
        <v>476500</v>
      </c>
      <c r="AJ25" s="210">
        <f t="shared" si="5"/>
        <v>-18</v>
      </c>
      <c r="AL25" s="203">
        <f t="shared" si="6"/>
        <v>4981</v>
      </c>
      <c r="AM25" s="211">
        <f t="shared" si="6"/>
        <v>4919</v>
      </c>
      <c r="AN25" s="212">
        <f t="shared" si="7"/>
        <v>-62</v>
      </c>
      <c r="AO25" s="213">
        <f t="shared" si="8"/>
        <v>-1.2604187843057533E-2</v>
      </c>
    </row>
    <row r="26" spans="1:41" x14ac:dyDescent="0.2">
      <c r="A26" s="103">
        <v>89</v>
      </c>
      <c r="B26" s="104">
        <v>0.375</v>
      </c>
      <c r="C26" s="105">
        <v>2013</v>
      </c>
      <c r="D26" s="105">
        <v>8</v>
      </c>
      <c r="E26" s="105">
        <v>24</v>
      </c>
      <c r="F26" s="106">
        <v>481419</v>
      </c>
      <c r="G26" s="105">
        <v>0</v>
      </c>
      <c r="H26" s="106">
        <v>254784</v>
      </c>
      <c r="I26" s="105">
        <v>0</v>
      </c>
      <c r="J26" s="105">
        <v>4</v>
      </c>
      <c r="K26" s="105">
        <v>0</v>
      </c>
      <c r="L26" s="107">
        <v>321.95999999999998</v>
      </c>
      <c r="M26" s="106">
        <v>20.6</v>
      </c>
      <c r="N26" s="108">
        <v>0</v>
      </c>
      <c r="O26" s="109">
        <v>6453</v>
      </c>
      <c r="P26" s="94">
        <f t="shared" si="0"/>
        <v>6453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6453</v>
      </c>
      <c r="W26" s="116">
        <f t="shared" si="10"/>
        <v>227885.56550999999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>481419</v>
      </c>
      <c r="AF26" s="103">
        <v>89</v>
      </c>
      <c r="AG26" s="207">
        <v>24</v>
      </c>
      <c r="AH26" s="208">
        <v>481499</v>
      </c>
      <c r="AI26" s="209">
        <f t="shared" si="4"/>
        <v>481419</v>
      </c>
      <c r="AJ26" s="210">
        <f t="shared" si="5"/>
        <v>-80</v>
      </c>
      <c r="AL26" s="203">
        <f t="shared" si="6"/>
        <v>-481499</v>
      </c>
      <c r="AM26" s="211">
        <f t="shared" si="6"/>
        <v>6453</v>
      </c>
      <c r="AN26" s="212">
        <f t="shared" si="7"/>
        <v>487952</v>
      </c>
      <c r="AO26" s="213">
        <f t="shared" si="8"/>
        <v>75.616302494963577</v>
      </c>
    </row>
    <row r="27" spans="1:41" x14ac:dyDescent="0.2">
      <c r="A27" s="103">
        <v>89</v>
      </c>
      <c r="B27" s="104">
        <v>0.375</v>
      </c>
      <c r="C27" s="105">
        <v>2013</v>
      </c>
      <c r="D27" s="105">
        <v>8</v>
      </c>
      <c r="E27" s="105">
        <v>25</v>
      </c>
      <c r="F27" s="106">
        <v>487872</v>
      </c>
      <c r="G27" s="105">
        <v>0</v>
      </c>
      <c r="H27" s="106">
        <v>255052</v>
      </c>
      <c r="I27" s="105">
        <v>0</v>
      </c>
      <c r="J27" s="105">
        <v>4</v>
      </c>
      <c r="K27" s="105">
        <v>0</v>
      </c>
      <c r="L27" s="107">
        <v>329.21379999999999</v>
      </c>
      <c r="M27" s="106">
        <v>20.100000000000001</v>
      </c>
      <c r="N27" s="108">
        <v>0</v>
      </c>
      <c r="O27" s="109">
        <v>5896</v>
      </c>
      <c r="P27" s="94">
        <f t="shared" si="0"/>
        <v>5896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5896</v>
      </c>
      <c r="W27" s="116">
        <f t="shared" si="10"/>
        <v>208215.29431999999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>487872</v>
      </c>
      <c r="AF27" s="103"/>
      <c r="AG27" s="207"/>
      <c r="AH27" s="208"/>
      <c r="AI27" s="209">
        <f t="shared" si="4"/>
        <v>487872</v>
      </c>
      <c r="AJ27" s="210">
        <f t="shared" si="5"/>
        <v>487872</v>
      </c>
      <c r="AL27" s="203">
        <f t="shared" si="6"/>
        <v>0</v>
      </c>
      <c r="AM27" s="211">
        <f t="shared" si="6"/>
        <v>5896</v>
      </c>
      <c r="AN27" s="212">
        <f t="shared" si="7"/>
        <v>5896</v>
      </c>
      <c r="AO27" s="213">
        <f t="shared" si="8"/>
        <v>1</v>
      </c>
    </row>
    <row r="28" spans="1:41" x14ac:dyDescent="0.2">
      <c r="A28" s="103">
        <v>89</v>
      </c>
      <c r="B28" s="104">
        <v>0.375</v>
      </c>
      <c r="C28" s="105">
        <v>2013</v>
      </c>
      <c r="D28" s="105">
        <v>8</v>
      </c>
      <c r="E28" s="105">
        <v>26</v>
      </c>
      <c r="F28" s="106">
        <v>493768</v>
      </c>
      <c r="G28" s="105">
        <v>0</v>
      </c>
      <c r="H28" s="106">
        <v>255294</v>
      </c>
      <c r="I28" s="105">
        <v>0</v>
      </c>
      <c r="J28" s="105">
        <v>4</v>
      </c>
      <c r="K28" s="105">
        <v>0</v>
      </c>
      <c r="L28" s="107">
        <v>330.34949999999998</v>
      </c>
      <c r="M28" s="106">
        <v>19.3</v>
      </c>
      <c r="N28" s="108">
        <v>0</v>
      </c>
      <c r="O28" s="109">
        <v>5569</v>
      </c>
      <c r="P28" s="94">
        <f t="shared" si="0"/>
        <v>5569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5569</v>
      </c>
      <c r="W28" s="116">
        <f t="shared" si="10"/>
        <v>196667.39723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>493768</v>
      </c>
      <c r="AF28" s="103"/>
      <c r="AG28" s="207"/>
      <c r="AH28" s="208"/>
      <c r="AI28" s="209">
        <f t="shared" si="4"/>
        <v>493768</v>
      </c>
      <c r="AJ28" s="210">
        <f t="shared" si="5"/>
        <v>493768</v>
      </c>
      <c r="AL28" s="203">
        <f t="shared" si="6"/>
        <v>499369</v>
      </c>
      <c r="AM28" s="211">
        <f t="shared" si="6"/>
        <v>5569</v>
      </c>
      <c r="AN28" s="212">
        <f t="shared" si="7"/>
        <v>-493800</v>
      </c>
      <c r="AO28" s="213">
        <f t="shared" si="8"/>
        <v>-88.669420003591313</v>
      </c>
    </row>
    <row r="29" spans="1:41" x14ac:dyDescent="0.2">
      <c r="A29" s="103">
        <v>89</v>
      </c>
      <c r="B29" s="104">
        <v>0.375</v>
      </c>
      <c r="C29" s="105">
        <v>2013</v>
      </c>
      <c r="D29" s="105">
        <v>8</v>
      </c>
      <c r="E29" s="105">
        <v>27</v>
      </c>
      <c r="F29" s="106">
        <v>499337</v>
      </c>
      <c r="G29" s="105">
        <v>0</v>
      </c>
      <c r="H29" s="106">
        <v>255529</v>
      </c>
      <c r="I29" s="105">
        <v>0</v>
      </c>
      <c r="J29" s="105">
        <v>4</v>
      </c>
      <c r="K29" s="105">
        <v>0</v>
      </c>
      <c r="L29" s="107">
        <v>320.73</v>
      </c>
      <c r="M29" s="106">
        <v>18.2</v>
      </c>
      <c r="N29" s="108">
        <v>0</v>
      </c>
      <c r="O29" s="109">
        <v>5239</v>
      </c>
      <c r="P29" s="94">
        <f t="shared" si="0"/>
        <v>5239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5239</v>
      </c>
      <c r="W29" s="116">
        <f t="shared" si="10"/>
        <v>185013.55613000001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>499337</v>
      </c>
      <c r="AF29" s="103">
        <v>89</v>
      </c>
      <c r="AG29" s="207">
        <v>27</v>
      </c>
      <c r="AH29" s="208">
        <v>499369</v>
      </c>
      <c r="AI29" s="209">
        <f t="shared" si="4"/>
        <v>499337</v>
      </c>
      <c r="AJ29" s="210">
        <f t="shared" si="5"/>
        <v>-32</v>
      </c>
      <c r="AL29" s="203">
        <f t="shared" si="6"/>
        <v>-499369</v>
      </c>
      <c r="AM29" s="211">
        <f t="shared" si="6"/>
        <v>5239</v>
      </c>
      <c r="AN29" s="212">
        <f t="shared" si="7"/>
        <v>504608</v>
      </c>
      <c r="AO29" s="213">
        <f t="shared" si="8"/>
        <v>96.317617866004966</v>
      </c>
    </row>
    <row r="30" spans="1:41" x14ac:dyDescent="0.2">
      <c r="A30" s="103">
        <v>89</v>
      </c>
      <c r="B30" s="104">
        <v>0.375</v>
      </c>
      <c r="C30" s="105">
        <v>2013</v>
      </c>
      <c r="D30" s="105">
        <v>8</v>
      </c>
      <c r="E30" s="105">
        <v>28</v>
      </c>
      <c r="F30" s="106">
        <v>504576</v>
      </c>
      <c r="G30" s="105">
        <v>0</v>
      </c>
      <c r="H30" s="106">
        <v>255752</v>
      </c>
      <c r="I30" s="105">
        <v>0</v>
      </c>
      <c r="J30" s="105">
        <v>4</v>
      </c>
      <c r="K30" s="105">
        <v>0</v>
      </c>
      <c r="L30" s="107">
        <v>319.09879999999998</v>
      </c>
      <c r="M30" s="106">
        <v>19.399999999999999</v>
      </c>
      <c r="N30" s="108">
        <v>0</v>
      </c>
      <c r="O30" s="109">
        <v>6796</v>
      </c>
      <c r="P30" s="94">
        <f t="shared" si="0"/>
        <v>6796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6796</v>
      </c>
      <c r="W30" s="116">
        <f t="shared" si="10"/>
        <v>239998.49731999999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>504576</v>
      </c>
      <c r="AF30" s="103"/>
      <c r="AG30" s="207"/>
      <c r="AH30" s="208"/>
      <c r="AI30" s="209">
        <f t="shared" si="4"/>
        <v>504576</v>
      </c>
      <c r="AJ30" s="210">
        <f t="shared" si="5"/>
        <v>504576</v>
      </c>
      <c r="AL30" s="203">
        <f t="shared" si="6"/>
        <v>0</v>
      </c>
      <c r="AM30" s="211">
        <f t="shared" si="6"/>
        <v>6796</v>
      </c>
      <c r="AN30" s="212">
        <f t="shared" si="7"/>
        <v>6796</v>
      </c>
      <c r="AO30" s="213">
        <f t="shared" si="8"/>
        <v>1</v>
      </c>
    </row>
    <row r="31" spans="1:41" x14ac:dyDescent="0.2">
      <c r="A31" s="103">
        <v>89</v>
      </c>
      <c r="B31" s="104">
        <v>0.375</v>
      </c>
      <c r="C31" s="105">
        <v>2013</v>
      </c>
      <c r="D31" s="105">
        <v>8</v>
      </c>
      <c r="E31" s="105">
        <v>29</v>
      </c>
      <c r="F31" s="106">
        <v>511372</v>
      </c>
      <c r="G31" s="105">
        <v>0</v>
      </c>
      <c r="H31" s="106">
        <v>256044</v>
      </c>
      <c r="I31" s="105">
        <v>0</v>
      </c>
      <c r="J31" s="105">
        <v>4</v>
      </c>
      <c r="K31" s="105">
        <v>0</v>
      </c>
      <c r="L31" s="107">
        <v>317.7679</v>
      </c>
      <c r="M31" s="106">
        <v>19.8</v>
      </c>
      <c r="N31" s="108">
        <v>0</v>
      </c>
      <c r="O31" s="109">
        <v>6189</v>
      </c>
      <c r="P31" s="94">
        <f t="shared" si="0"/>
        <v>6189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6189</v>
      </c>
      <c r="W31" s="116">
        <f t="shared" si="10"/>
        <v>218562.49262999999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>511372</v>
      </c>
      <c r="AF31" s="103"/>
      <c r="AG31" s="207"/>
      <c r="AH31" s="208"/>
      <c r="AI31" s="209">
        <f t="shared" si="4"/>
        <v>511372</v>
      </c>
      <c r="AJ31" s="210">
        <f t="shared" si="5"/>
        <v>511372</v>
      </c>
      <c r="AL31" s="203">
        <f t="shared" si="6"/>
        <v>0</v>
      </c>
      <c r="AM31" s="211">
        <f t="shared" si="6"/>
        <v>6189</v>
      </c>
      <c r="AN31" s="212">
        <f t="shared" si="7"/>
        <v>6189</v>
      </c>
      <c r="AO31" s="213">
        <f t="shared" si="8"/>
        <v>1</v>
      </c>
    </row>
    <row r="32" spans="1:41" x14ac:dyDescent="0.2">
      <c r="A32" s="103">
        <v>89</v>
      </c>
      <c r="B32" s="104">
        <v>0.375</v>
      </c>
      <c r="C32" s="105">
        <v>2013</v>
      </c>
      <c r="D32" s="105">
        <v>8</v>
      </c>
      <c r="E32" s="105">
        <v>30</v>
      </c>
      <c r="F32" s="106">
        <v>517561</v>
      </c>
      <c r="G32" s="105">
        <v>0</v>
      </c>
      <c r="H32" s="106">
        <v>256307</v>
      </c>
      <c r="I32" s="105">
        <v>0</v>
      </c>
      <c r="J32" s="105">
        <v>4</v>
      </c>
      <c r="K32" s="105">
        <v>0</v>
      </c>
      <c r="L32" s="107">
        <v>319.40089999999998</v>
      </c>
      <c r="M32" s="106">
        <v>19.5</v>
      </c>
      <c r="N32" s="108">
        <v>0</v>
      </c>
      <c r="O32" s="109">
        <v>6023</v>
      </c>
      <c r="P32" s="94">
        <f t="shared" si="0"/>
        <v>6023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6023</v>
      </c>
      <c r="W32" s="116">
        <f t="shared" si="10"/>
        <v>212700.25740999999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>517561</v>
      </c>
      <c r="AF32" s="103"/>
      <c r="AG32" s="207"/>
      <c r="AH32" s="208"/>
      <c r="AI32" s="209">
        <f t="shared" si="4"/>
        <v>517561</v>
      </c>
      <c r="AJ32" s="210">
        <f t="shared" si="5"/>
        <v>517561</v>
      </c>
      <c r="AL32" s="203">
        <f t="shared" si="6"/>
        <v>0</v>
      </c>
      <c r="AM32" s="211">
        <f t="shared" si="6"/>
        <v>6023</v>
      </c>
      <c r="AN32" s="212">
        <f t="shared" si="7"/>
        <v>6023</v>
      </c>
      <c r="AO32" s="213">
        <f t="shared" si="8"/>
        <v>1</v>
      </c>
    </row>
    <row r="33" spans="1:41" ht="13.5" thickBot="1" x14ac:dyDescent="0.25">
      <c r="A33" s="103">
        <v>89</v>
      </c>
      <c r="B33" s="104">
        <v>0.375</v>
      </c>
      <c r="C33" s="105">
        <v>2013</v>
      </c>
      <c r="D33" s="105">
        <v>8</v>
      </c>
      <c r="E33" s="105">
        <v>31</v>
      </c>
      <c r="F33" s="106">
        <v>523584</v>
      </c>
      <c r="G33" s="105">
        <v>0</v>
      </c>
      <c r="H33" s="106">
        <v>256563</v>
      </c>
      <c r="I33" s="105">
        <v>0</v>
      </c>
      <c r="J33" s="105">
        <v>4</v>
      </c>
      <c r="K33" s="105">
        <v>0</v>
      </c>
      <c r="L33" s="107">
        <v>320.15339999999998</v>
      </c>
      <c r="M33" s="106">
        <v>20.2</v>
      </c>
      <c r="N33" s="108">
        <v>0</v>
      </c>
      <c r="O33" s="109">
        <v>5020</v>
      </c>
      <c r="P33" s="94">
        <f t="shared" si="0"/>
        <v>5020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5020</v>
      </c>
      <c r="W33" s="120">
        <f t="shared" si="10"/>
        <v>177279.6434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>523584</v>
      </c>
      <c r="AF33" s="103"/>
      <c r="AG33" s="207"/>
      <c r="AH33" s="208"/>
      <c r="AI33" s="209">
        <f t="shared" si="4"/>
        <v>523584</v>
      </c>
      <c r="AJ33" s="210">
        <f t="shared" si="5"/>
        <v>523584</v>
      </c>
      <c r="AL33" s="203">
        <f t="shared" si="6"/>
        <v>0</v>
      </c>
      <c r="AM33" s="214">
        <f t="shared" si="6"/>
        <v>5020</v>
      </c>
      <c r="AN33" s="212">
        <f t="shared" si="7"/>
        <v>5020</v>
      </c>
      <c r="AO33" s="213">
        <f t="shared" si="8"/>
        <v>1</v>
      </c>
    </row>
    <row r="34" spans="1:41" ht="13.5" thickBot="1" x14ac:dyDescent="0.25">
      <c r="A34" s="7">
        <v>89</v>
      </c>
      <c r="B34" s="121">
        <v>0.375</v>
      </c>
      <c r="C34" s="6">
        <v>2013</v>
      </c>
      <c r="D34" s="6">
        <v>9</v>
      </c>
      <c r="E34" s="6">
        <v>1</v>
      </c>
      <c r="F34" s="122">
        <v>528604</v>
      </c>
      <c r="G34" s="6">
        <v>0</v>
      </c>
      <c r="H34" s="122">
        <v>256772</v>
      </c>
      <c r="I34" s="6">
        <v>0</v>
      </c>
      <c r="J34" s="6">
        <v>4</v>
      </c>
      <c r="K34" s="6">
        <v>0</v>
      </c>
      <c r="L34" s="123">
        <v>328.73099999999999</v>
      </c>
      <c r="M34" s="122">
        <v>19.399999999999999</v>
      </c>
      <c r="N34" s="124">
        <v>0</v>
      </c>
      <c r="O34" s="125">
        <v>0</v>
      </c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>528604</v>
      </c>
      <c r="AF34" s="7"/>
      <c r="AG34" s="215"/>
      <c r="AH34" s="216"/>
      <c r="AI34" s="217">
        <f t="shared" si="4"/>
        <v>528604</v>
      </c>
      <c r="AJ34" s="218">
        <f t="shared" si="5"/>
        <v>528604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32</v>
      </c>
      <c r="K36" s="134" t="s">
        <v>46</v>
      </c>
      <c r="L36" s="136">
        <f>MAX(L3:L34)</f>
        <v>330.83600000000001</v>
      </c>
      <c r="M36" s="136">
        <f>MAX(M3:M34)</f>
        <v>20.6</v>
      </c>
      <c r="N36" s="134" t="s">
        <v>12</v>
      </c>
      <c r="O36" s="136">
        <f>SUM(O3:O33)</f>
        <v>177896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177896</v>
      </c>
      <c r="W36" s="140">
        <f>SUM(W3:W33)</f>
        <v>6282338.5343200015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6</v>
      </c>
      <c r="AJ36" s="223">
        <f>SUM(AJ3:AJ33)</f>
        <v>10885124</v>
      </c>
      <c r="AK36" s="224" t="s">
        <v>52</v>
      </c>
      <c r="AL36" s="225"/>
      <c r="AM36" s="225"/>
      <c r="AN36" s="223">
        <f>SUM(AN3:AN33)</f>
        <v>528604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313.16834687500005</v>
      </c>
      <c r="M37" s="144">
        <f>AVERAGE(M3:M34)</f>
        <v>19.362500000000001</v>
      </c>
      <c r="N37" s="134" t="s">
        <v>48</v>
      </c>
      <c r="O37" s="145">
        <f>O36*35.31467</f>
        <v>6282338.5343199996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26</v>
      </c>
      <c r="AN37" s="228">
        <f>IFERROR(AN36/SUM(AM3:AM33),"")</f>
        <v>2.971421504699375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85.434399999999997</v>
      </c>
      <c r="M38" s="145">
        <f>MIN(M3:M34)</f>
        <v>16.899999999999999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344.48518156250009</v>
      </c>
      <c r="M44" s="152">
        <f>M37*(1+$L$43)</f>
        <v>21.298750000000002</v>
      </c>
    </row>
    <row r="45" spans="1:41" x14ac:dyDescent="0.2">
      <c r="K45" s="151" t="s">
        <v>62</v>
      </c>
      <c r="L45" s="152">
        <f>L37*(1-$L$43)</f>
        <v>281.85151218750008</v>
      </c>
      <c r="M45" s="152">
        <f>M37*(1-$L$43)</f>
        <v>17.42625</v>
      </c>
    </row>
    <row r="47" spans="1:41" x14ac:dyDescent="0.2">
      <c r="A47" s="134" t="s">
        <v>63</v>
      </c>
      <c r="B47" s="153" t="s">
        <v>64</v>
      </c>
    </row>
    <row r="48" spans="1:41" x14ac:dyDescent="0.2">
      <c r="A48" s="134" t="s">
        <v>65</v>
      </c>
      <c r="B48" s="154">
        <v>40583</v>
      </c>
    </row>
  </sheetData>
  <phoneticPr fontId="0" type="noConversion"/>
  <conditionalFormatting sqref="L3:L34">
    <cfRule type="cellIs" dxfId="335" priority="47" stopIfTrue="1" operator="lessThan">
      <formula>$L$45</formula>
    </cfRule>
    <cfRule type="cellIs" dxfId="334" priority="48" stopIfTrue="1" operator="greaterThan">
      <formula>$L$44</formula>
    </cfRule>
  </conditionalFormatting>
  <conditionalFormatting sqref="M3:M34">
    <cfRule type="cellIs" dxfId="333" priority="45" stopIfTrue="1" operator="lessThan">
      <formula>$M$45</formula>
    </cfRule>
    <cfRule type="cellIs" dxfId="332" priority="46" stopIfTrue="1" operator="greaterThan">
      <formula>$M$44</formula>
    </cfRule>
  </conditionalFormatting>
  <conditionalFormatting sqref="O3:O34">
    <cfRule type="cellIs" dxfId="331" priority="44" stopIfTrue="1" operator="lessThan">
      <formula>0</formula>
    </cfRule>
  </conditionalFormatting>
  <conditionalFormatting sqref="O3:O33">
    <cfRule type="cellIs" dxfId="330" priority="43" stopIfTrue="1" operator="lessThan">
      <formula>0</formula>
    </cfRule>
  </conditionalFormatting>
  <conditionalFormatting sqref="O3">
    <cfRule type="cellIs" dxfId="329" priority="42" stopIfTrue="1" operator="notEqual">
      <formula>$P$3</formula>
    </cfRule>
  </conditionalFormatting>
  <conditionalFormatting sqref="O4">
    <cfRule type="cellIs" dxfId="328" priority="41" stopIfTrue="1" operator="notEqual">
      <formula>P$4</formula>
    </cfRule>
  </conditionalFormatting>
  <conditionalFormatting sqref="O5">
    <cfRule type="cellIs" dxfId="327" priority="40" stopIfTrue="1" operator="notEqual">
      <formula>$P$5</formula>
    </cfRule>
  </conditionalFormatting>
  <conditionalFormatting sqref="O6">
    <cfRule type="cellIs" dxfId="326" priority="39" stopIfTrue="1" operator="notEqual">
      <formula>$P$6</formula>
    </cfRule>
  </conditionalFormatting>
  <conditionalFormatting sqref="O7">
    <cfRule type="cellIs" dxfId="325" priority="38" stopIfTrue="1" operator="notEqual">
      <formula>$P$7</formula>
    </cfRule>
  </conditionalFormatting>
  <conditionalFormatting sqref="O8">
    <cfRule type="cellIs" dxfId="324" priority="37" stopIfTrue="1" operator="notEqual">
      <formula>$P$8</formula>
    </cfRule>
  </conditionalFormatting>
  <conditionalFormatting sqref="O9">
    <cfRule type="cellIs" dxfId="323" priority="36" stopIfTrue="1" operator="notEqual">
      <formula>$P$9</formula>
    </cfRule>
  </conditionalFormatting>
  <conditionalFormatting sqref="O10">
    <cfRule type="cellIs" dxfId="322" priority="34" stopIfTrue="1" operator="notEqual">
      <formula>$P$10</formula>
    </cfRule>
    <cfRule type="cellIs" dxfId="321" priority="35" stopIfTrue="1" operator="greaterThan">
      <formula>$P$10</formula>
    </cfRule>
  </conditionalFormatting>
  <conditionalFormatting sqref="O11">
    <cfRule type="cellIs" dxfId="320" priority="32" stopIfTrue="1" operator="notEqual">
      <formula>$P$11</formula>
    </cfRule>
    <cfRule type="cellIs" dxfId="319" priority="33" stopIfTrue="1" operator="greaterThan">
      <formula>$P$11</formula>
    </cfRule>
  </conditionalFormatting>
  <conditionalFormatting sqref="O12">
    <cfRule type="cellIs" dxfId="318" priority="31" stopIfTrue="1" operator="notEqual">
      <formula>$P$12</formula>
    </cfRule>
  </conditionalFormatting>
  <conditionalFormatting sqref="O14">
    <cfRule type="cellIs" dxfId="317" priority="30" stopIfTrue="1" operator="notEqual">
      <formula>$P$14</formula>
    </cfRule>
  </conditionalFormatting>
  <conditionalFormatting sqref="O15">
    <cfRule type="cellIs" dxfId="316" priority="29" stopIfTrue="1" operator="notEqual">
      <formula>$P$15</formula>
    </cfRule>
  </conditionalFormatting>
  <conditionalFormatting sqref="O16">
    <cfRule type="cellIs" dxfId="315" priority="28" stopIfTrue="1" operator="notEqual">
      <formula>$P$16</formula>
    </cfRule>
  </conditionalFormatting>
  <conditionalFormatting sqref="O17">
    <cfRule type="cellIs" dxfId="314" priority="27" stopIfTrue="1" operator="notEqual">
      <formula>$P$17</formula>
    </cfRule>
  </conditionalFormatting>
  <conditionalFormatting sqref="O18">
    <cfRule type="cellIs" dxfId="313" priority="26" stopIfTrue="1" operator="notEqual">
      <formula>$P$18</formula>
    </cfRule>
  </conditionalFormatting>
  <conditionalFormatting sqref="O19">
    <cfRule type="cellIs" dxfId="312" priority="24" stopIfTrue="1" operator="notEqual">
      <formula>$P$19</formula>
    </cfRule>
    <cfRule type="cellIs" dxfId="311" priority="25" stopIfTrue="1" operator="greaterThan">
      <formula>$P$19</formula>
    </cfRule>
  </conditionalFormatting>
  <conditionalFormatting sqref="O20">
    <cfRule type="cellIs" dxfId="310" priority="22" stopIfTrue="1" operator="notEqual">
      <formula>$P$20</formula>
    </cfRule>
    <cfRule type="cellIs" dxfId="309" priority="23" stopIfTrue="1" operator="greaterThan">
      <formula>$P$20</formula>
    </cfRule>
  </conditionalFormatting>
  <conditionalFormatting sqref="O21">
    <cfRule type="cellIs" dxfId="308" priority="21" stopIfTrue="1" operator="notEqual">
      <formula>$P$21</formula>
    </cfRule>
  </conditionalFormatting>
  <conditionalFormatting sqref="O22">
    <cfRule type="cellIs" dxfId="307" priority="20" stopIfTrue="1" operator="notEqual">
      <formula>$P$22</formula>
    </cfRule>
  </conditionalFormatting>
  <conditionalFormatting sqref="O23">
    <cfRule type="cellIs" dxfId="306" priority="19" stopIfTrue="1" operator="notEqual">
      <formula>$P$23</formula>
    </cfRule>
  </conditionalFormatting>
  <conditionalFormatting sqref="O24">
    <cfRule type="cellIs" dxfId="305" priority="17" stopIfTrue="1" operator="notEqual">
      <formula>$P$24</formula>
    </cfRule>
    <cfRule type="cellIs" dxfId="304" priority="18" stopIfTrue="1" operator="greaterThan">
      <formula>$P$24</formula>
    </cfRule>
  </conditionalFormatting>
  <conditionalFormatting sqref="O25">
    <cfRule type="cellIs" dxfId="303" priority="15" stopIfTrue="1" operator="notEqual">
      <formula>$P$25</formula>
    </cfRule>
    <cfRule type="cellIs" dxfId="302" priority="16" stopIfTrue="1" operator="greaterThan">
      <formula>$P$25</formula>
    </cfRule>
  </conditionalFormatting>
  <conditionalFormatting sqref="O26">
    <cfRule type="cellIs" dxfId="301" priority="14" stopIfTrue="1" operator="notEqual">
      <formula>$P$26</formula>
    </cfRule>
  </conditionalFormatting>
  <conditionalFormatting sqref="O27">
    <cfRule type="cellIs" dxfId="300" priority="13" stopIfTrue="1" operator="notEqual">
      <formula>$P$27</formula>
    </cfRule>
  </conditionalFormatting>
  <conditionalFormatting sqref="O28">
    <cfRule type="cellIs" dxfId="299" priority="12" stopIfTrue="1" operator="notEqual">
      <formula>$P$28</formula>
    </cfRule>
  </conditionalFormatting>
  <conditionalFormatting sqref="O29">
    <cfRule type="cellIs" dxfId="298" priority="11" stopIfTrue="1" operator="notEqual">
      <formula>$P$29</formula>
    </cfRule>
  </conditionalFormatting>
  <conditionalFormatting sqref="O30">
    <cfRule type="cellIs" dxfId="297" priority="10" stopIfTrue="1" operator="notEqual">
      <formula>$P$30</formula>
    </cfRule>
  </conditionalFormatting>
  <conditionalFormatting sqref="O31">
    <cfRule type="cellIs" dxfId="296" priority="8" stopIfTrue="1" operator="notEqual">
      <formula>$P$31</formula>
    </cfRule>
    <cfRule type="cellIs" dxfId="295" priority="9" stopIfTrue="1" operator="greaterThan">
      <formula>$P$31</formula>
    </cfRule>
  </conditionalFormatting>
  <conditionalFormatting sqref="O32">
    <cfRule type="cellIs" dxfId="294" priority="6" stopIfTrue="1" operator="notEqual">
      <formula>$P$32</formula>
    </cfRule>
    <cfRule type="cellIs" dxfId="293" priority="7" stopIfTrue="1" operator="greaterThan">
      <formula>$P$32</formula>
    </cfRule>
  </conditionalFormatting>
  <conditionalFormatting sqref="O33">
    <cfRule type="cellIs" dxfId="292" priority="5" stopIfTrue="1" operator="notEqual">
      <formula>$P$33</formula>
    </cfRule>
  </conditionalFormatting>
  <conditionalFormatting sqref="O13">
    <cfRule type="cellIs" dxfId="291" priority="4" stopIfTrue="1" operator="notEqual">
      <formula>$P$13</formula>
    </cfRule>
  </conditionalFormatting>
  <conditionalFormatting sqref="AG3:AG34">
    <cfRule type="cellIs" dxfId="290" priority="3" stopIfTrue="1" operator="notEqual">
      <formula>E3</formula>
    </cfRule>
  </conditionalFormatting>
  <conditionalFormatting sqref="AH3:AH34">
    <cfRule type="cellIs" dxfId="289" priority="2" stopIfTrue="1" operator="notBetween">
      <formula>AI3+$AG$40</formula>
      <formula>AI3-$AG$40</formula>
    </cfRule>
  </conditionalFormatting>
  <conditionalFormatting sqref="AL3:AL33">
    <cfRule type="cellIs" dxfId="288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87</v>
      </c>
      <c r="B3" s="88">
        <v>0.375</v>
      </c>
      <c r="C3" s="89">
        <v>2013</v>
      </c>
      <c r="D3" s="89">
        <v>8</v>
      </c>
      <c r="E3" s="89">
        <v>1</v>
      </c>
      <c r="F3" s="90">
        <v>59311</v>
      </c>
      <c r="G3" s="89">
        <v>0</v>
      </c>
      <c r="H3" s="90">
        <v>55089</v>
      </c>
      <c r="I3" s="89">
        <v>0</v>
      </c>
      <c r="J3" s="89">
        <v>0</v>
      </c>
      <c r="K3" s="89">
        <v>0</v>
      </c>
      <c r="L3" s="91">
        <v>84.084000000000003</v>
      </c>
      <c r="M3" s="90">
        <v>17.7</v>
      </c>
      <c r="N3" s="92">
        <v>0</v>
      </c>
      <c r="O3" s="93">
        <v>0</v>
      </c>
      <c r="P3" s="94">
        <f>F4-F3</f>
        <v>0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0</v>
      </c>
      <c r="W3" s="99">
        <f>V3*35.31467</f>
        <v>0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59311</v>
      </c>
      <c r="AF3" s="87">
        <v>87</v>
      </c>
      <c r="AG3" s="92">
        <v>1</v>
      </c>
      <c r="AH3" s="200">
        <v>59309</v>
      </c>
      <c r="AI3" s="201">
        <f>IFERROR(AE3*1,0)</f>
        <v>59311</v>
      </c>
      <c r="AJ3" s="202">
        <f>(AI3-AH3)</f>
        <v>2</v>
      </c>
      <c r="AL3" s="203">
        <f>AH4-AH3</f>
        <v>-59309</v>
      </c>
      <c r="AM3" s="204">
        <f>AI4-AI3</f>
        <v>0</v>
      </c>
      <c r="AN3" s="205">
        <f>(AM3-AL3)</f>
        <v>59309</v>
      </c>
      <c r="AO3" s="206" t="str">
        <f>IFERROR(AN3/AM3,"")</f>
        <v/>
      </c>
    </row>
    <row r="4" spans="1:41" x14ac:dyDescent="0.2">
      <c r="A4" s="103">
        <v>87</v>
      </c>
      <c r="B4" s="104">
        <v>0.375</v>
      </c>
      <c r="C4" s="105">
        <v>2013</v>
      </c>
      <c r="D4" s="105">
        <v>8</v>
      </c>
      <c r="E4" s="105">
        <v>2</v>
      </c>
      <c r="F4" s="106">
        <v>59311</v>
      </c>
      <c r="G4" s="105">
        <v>0</v>
      </c>
      <c r="H4" s="106">
        <v>55089</v>
      </c>
      <c r="I4" s="105">
        <v>0</v>
      </c>
      <c r="J4" s="105">
        <v>0</v>
      </c>
      <c r="K4" s="105">
        <v>0</v>
      </c>
      <c r="L4" s="107">
        <v>84.279700000000005</v>
      </c>
      <c r="M4" s="106">
        <v>16.7</v>
      </c>
      <c r="N4" s="108">
        <v>0</v>
      </c>
      <c r="O4" s="109">
        <v>0</v>
      </c>
      <c r="P4" s="94">
        <f t="shared" ref="P4:P33" si="0">F5-F4</f>
        <v>0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0</v>
      </c>
      <c r="W4" s="113">
        <f>V4*35.31467</f>
        <v>0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59311</v>
      </c>
      <c r="AF4" s="103"/>
      <c r="AG4" s="207"/>
      <c r="AH4" s="208"/>
      <c r="AI4" s="209">
        <f t="shared" ref="AI4:AI34" si="4">IFERROR(AE4*1,0)</f>
        <v>59311</v>
      </c>
      <c r="AJ4" s="210">
        <f t="shared" ref="AJ4:AJ34" si="5">(AI4-AH4)</f>
        <v>59311</v>
      </c>
      <c r="AL4" s="203">
        <f t="shared" ref="AL4:AM33" si="6">AH5-AH4</f>
        <v>0</v>
      </c>
      <c r="AM4" s="211">
        <f t="shared" si="6"/>
        <v>0</v>
      </c>
      <c r="AN4" s="212">
        <f t="shared" ref="AN4:AN33" si="7">(AM4-AL4)</f>
        <v>0</v>
      </c>
      <c r="AO4" s="213" t="str">
        <f t="shared" ref="AO4:AO33" si="8">IFERROR(AN4/AM4,"")</f>
        <v/>
      </c>
    </row>
    <row r="5" spans="1:41" x14ac:dyDescent="0.2">
      <c r="A5" s="103">
        <v>87</v>
      </c>
      <c r="B5" s="104">
        <v>0.375</v>
      </c>
      <c r="C5" s="105">
        <v>2013</v>
      </c>
      <c r="D5" s="105">
        <v>8</v>
      </c>
      <c r="E5" s="105">
        <v>3</v>
      </c>
      <c r="F5" s="106">
        <v>59311</v>
      </c>
      <c r="G5" s="105">
        <v>0</v>
      </c>
      <c r="H5" s="106">
        <v>55089</v>
      </c>
      <c r="I5" s="105">
        <v>0</v>
      </c>
      <c r="J5" s="105">
        <v>0</v>
      </c>
      <c r="K5" s="105">
        <v>0</v>
      </c>
      <c r="L5" s="107">
        <v>84.721900000000005</v>
      </c>
      <c r="M5" s="106">
        <v>17.600000000000001</v>
      </c>
      <c r="N5" s="108">
        <v>0</v>
      </c>
      <c r="O5" s="109">
        <v>0</v>
      </c>
      <c r="P5" s="94">
        <f t="shared" si="0"/>
        <v>0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0</v>
      </c>
      <c r="W5" s="113">
        <f t="shared" ref="W5:W33" si="10">V5*35.31467</f>
        <v>0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59311</v>
      </c>
      <c r="AF5" s="103"/>
      <c r="AG5" s="207"/>
      <c r="AH5" s="208"/>
      <c r="AI5" s="209">
        <f t="shared" si="4"/>
        <v>59311</v>
      </c>
      <c r="AJ5" s="210">
        <f t="shared" si="5"/>
        <v>59311</v>
      </c>
      <c r="AL5" s="203">
        <f t="shared" si="6"/>
        <v>0</v>
      </c>
      <c r="AM5" s="211">
        <f t="shared" si="6"/>
        <v>0</v>
      </c>
      <c r="AN5" s="212">
        <f t="shared" si="7"/>
        <v>0</v>
      </c>
      <c r="AO5" s="213" t="str">
        <f t="shared" si="8"/>
        <v/>
      </c>
    </row>
    <row r="6" spans="1:41" x14ac:dyDescent="0.2">
      <c r="A6" s="103">
        <v>87</v>
      </c>
      <c r="B6" s="104">
        <v>0.375</v>
      </c>
      <c r="C6" s="105">
        <v>2013</v>
      </c>
      <c r="D6" s="105">
        <v>8</v>
      </c>
      <c r="E6" s="105">
        <v>4</v>
      </c>
      <c r="F6" s="106">
        <v>59311</v>
      </c>
      <c r="G6" s="105">
        <v>0</v>
      </c>
      <c r="H6" s="106">
        <v>55089</v>
      </c>
      <c r="I6" s="105">
        <v>0</v>
      </c>
      <c r="J6" s="105">
        <v>0</v>
      </c>
      <c r="K6" s="105">
        <v>0</v>
      </c>
      <c r="L6" s="107">
        <v>87.994299999999996</v>
      </c>
      <c r="M6" s="106">
        <v>16.8</v>
      </c>
      <c r="N6" s="108">
        <v>0</v>
      </c>
      <c r="O6" s="109">
        <v>0</v>
      </c>
      <c r="P6" s="94">
        <f t="shared" si="0"/>
        <v>0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0</v>
      </c>
      <c r="W6" s="113">
        <f t="shared" si="10"/>
        <v>0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59311</v>
      </c>
      <c r="AF6" s="103"/>
      <c r="AG6" s="207"/>
      <c r="AH6" s="208"/>
      <c r="AI6" s="209">
        <f t="shared" si="4"/>
        <v>59311</v>
      </c>
      <c r="AJ6" s="210">
        <f t="shared" si="5"/>
        <v>59311</v>
      </c>
      <c r="AL6" s="203">
        <f t="shared" si="6"/>
        <v>0</v>
      </c>
      <c r="AM6" s="211">
        <f t="shared" si="6"/>
        <v>0</v>
      </c>
      <c r="AN6" s="212">
        <f t="shared" si="7"/>
        <v>0</v>
      </c>
      <c r="AO6" s="213" t="str">
        <f t="shared" si="8"/>
        <v/>
      </c>
    </row>
    <row r="7" spans="1:41" x14ac:dyDescent="0.2">
      <c r="A7" s="103">
        <v>87</v>
      </c>
      <c r="B7" s="104">
        <v>0.375</v>
      </c>
      <c r="C7" s="105">
        <v>2013</v>
      </c>
      <c r="D7" s="105">
        <v>8</v>
      </c>
      <c r="E7" s="105">
        <v>5</v>
      </c>
      <c r="F7" s="106">
        <v>59311</v>
      </c>
      <c r="G7" s="105">
        <v>0</v>
      </c>
      <c r="H7" s="106">
        <v>55089</v>
      </c>
      <c r="I7" s="105">
        <v>0</v>
      </c>
      <c r="J7" s="105">
        <v>0</v>
      </c>
      <c r="K7" s="105">
        <v>0</v>
      </c>
      <c r="L7" s="107">
        <v>86.346599999999995</v>
      </c>
      <c r="M7" s="106">
        <v>16.5</v>
      </c>
      <c r="N7" s="108">
        <v>0</v>
      </c>
      <c r="O7" s="109">
        <v>7</v>
      </c>
      <c r="P7" s="94">
        <f t="shared" si="0"/>
        <v>7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7</v>
      </c>
      <c r="W7" s="113">
        <f t="shared" si="10"/>
        <v>247.20268999999999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59311</v>
      </c>
      <c r="AF7" s="103"/>
      <c r="AG7" s="207"/>
      <c r="AH7" s="208"/>
      <c r="AI7" s="209">
        <f t="shared" si="4"/>
        <v>59311</v>
      </c>
      <c r="AJ7" s="210">
        <f t="shared" si="5"/>
        <v>59311</v>
      </c>
      <c r="AL7" s="203">
        <f t="shared" si="6"/>
        <v>0</v>
      </c>
      <c r="AM7" s="211">
        <f t="shared" si="6"/>
        <v>7</v>
      </c>
      <c r="AN7" s="212">
        <f t="shared" si="7"/>
        <v>7</v>
      </c>
      <c r="AO7" s="213">
        <f t="shared" si="8"/>
        <v>1</v>
      </c>
    </row>
    <row r="8" spans="1:41" x14ac:dyDescent="0.2">
      <c r="A8" s="103">
        <v>87</v>
      </c>
      <c r="B8" s="104">
        <v>0.375</v>
      </c>
      <c r="C8" s="105">
        <v>2013</v>
      </c>
      <c r="D8" s="105">
        <v>8</v>
      </c>
      <c r="E8" s="105">
        <v>6</v>
      </c>
      <c r="F8" s="106">
        <v>59318</v>
      </c>
      <c r="G8" s="105">
        <v>0</v>
      </c>
      <c r="H8" s="106">
        <v>55090</v>
      </c>
      <c r="I8" s="105">
        <v>0</v>
      </c>
      <c r="J8" s="105">
        <v>0</v>
      </c>
      <c r="K8" s="105">
        <v>0</v>
      </c>
      <c r="L8" s="107">
        <v>84.311199999999999</v>
      </c>
      <c r="M8" s="106">
        <v>16.7</v>
      </c>
      <c r="N8" s="108">
        <v>0</v>
      </c>
      <c r="O8" s="109">
        <v>89</v>
      </c>
      <c r="P8" s="94">
        <f t="shared" si="0"/>
        <v>89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89</v>
      </c>
      <c r="W8" s="113">
        <f t="shared" si="10"/>
        <v>3143.0056300000001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59318</v>
      </c>
      <c r="AF8" s="103"/>
      <c r="AG8" s="207"/>
      <c r="AH8" s="208"/>
      <c r="AI8" s="209">
        <f t="shared" si="4"/>
        <v>59318</v>
      </c>
      <c r="AJ8" s="210">
        <f t="shared" si="5"/>
        <v>59318</v>
      </c>
      <c r="AL8" s="203">
        <f t="shared" si="6"/>
        <v>0</v>
      </c>
      <c r="AM8" s="211">
        <f t="shared" si="6"/>
        <v>89</v>
      </c>
      <c r="AN8" s="212">
        <f t="shared" si="7"/>
        <v>89</v>
      </c>
      <c r="AO8" s="213">
        <f t="shared" si="8"/>
        <v>1</v>
      </c>
    </row>
    <row r="9" spans="1:41" x14ac:dyDescent="0.2">
      <c r="A9" s="103">
        <v>87</v>
      </c>
      <c r="B9" s="104">
        <v>0.375</v>
      </c>
      <c r="C9" s="105">
        <v>2013</v>
      </c>
      <c r="D9" s="105">
        <v>8</v>
      </c>
      <c r="E9" s="105">
        <v>7</v>
      </c>
      <c r="F9" s="106">
        <v>59407</v>
      </c>
      <c r="G9" s="105">
        <v>0</v>
      </c>
      <c r="H9" s="106">
        <v>55103</v>
      </c>
      <c r="I9" s="105">
        <v>0</v>
      </c>
      <c r="J9" s="105">
        <v>0</v>
      </c>
      <c r="K9" s="105">
        <v>0</v>
      </c>
      <c r="L9" s="107">
        <v>83.783699999999996</v>
      </c>
      <c r="M9" s="106">
        <v>17.7</v>
      </c>
      <c r="N9" s="108">
        <v>0</v>
      </c>
      <c r="O9" s="109">
        <v>39</v>
      </c>
      <c r="P9" s="94">
        <f t="shared" si="0"/>
        <v>39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39</v>
      </c>
      <c r="W9" s="113">
        <f t="shared" si="10"/>
        <v>1377.2721300000001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59407</v>
      </c>
      <c r="AF9" s="103"/>
      <c r="AG9" s="207"/>
      <c r="AH9" s="208"/>
      <c r="AI9" s="209">
        <f t="shared" si="4"/>
        <v>59407</v>
      </c>
      <c r="AJ9" s="210">
        <f t="shared" si="5"/>
        <v>59407</v>
      </c>
      <c r="AL9" s="203">
        <f t="shared" si="6"/>
        <v>0</v>
      </c>
      <c r="AM9" s="211">
        <f t="shared" si="6"/>
        <v>39</v>
      </c>
      <c r="AN9" s="212">
        <f t="shared" si="7"/>
        <v>39</v>
      </c>
      <c r="AO9" s="213">
        <f t="shared" si="8"/>
        <v>1</v>
      </c>
    </row>
    <row r="10" spans="1:41" x14ac:dyDescent="0.2">
      <c r="A10" s="103">
        <v>87</v>
      </c>
      <c r="B10" s="104">
        <v>0.375</v>
      </c>
      <c r="C10" s="105">
        <v>2013</v>
      </c>
      <c r="D10" s="105">
        <v>8</v>
      </c>
      <c r="E10" s="105">
        <v>8</v>
      </c>
      <c r="F10" s="106">
        <v>59446</v>
      </c>
      <c r="G10" s="105">
        <v>0</v>
      </c>
      <c r="H10" s="106">
        <v>55109</v>
      </c>
      <c r="I10" s="105">
        <v>0</v>
      </c>
      <c r="J10" s="105">
        <v>0</v>
      </c>
      <c r="K10" s="105">
        <v>0</v>
      </c>
      <c r="L10" s="107">
        <v>83.729399999999998</v>
      </c>
      <c r="M10" s="106">
        <v>18.5</v>
      </c>
      <c r="N10" s="108">
        <v>0</v>
      </c>
      <c r="O10" s="109">
        <v>90</v>
      </c>
      <c r="P10" s="94">
        <f t="shared" si="0"/>
        <v>90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90</v>
      </c>
      <c r="W10" s="113">
        <f t="shared" si="10"/>
        <v>3178.3202999999999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59446</v>
      </c>
      <c r="AF10" s="103"/>
      <c r="AG10" s="207"/>
      <c r="AH10" s="208"/>
      <c r="AI10" s="209">
        <f t="shared" si="4"/>
        <v>59446</v>
      </c>
      <c r="AJ10" s="210">
        <f t="shared" si="5"/>
        <v>59446</v>
      </c>
      <c r="AL10" s="203">
        <f t="shared" si="6"/>
        <v>0</v>
      </c>
      <c r="AM10" s="211">
        <f t="shared" si="6"/>
        <v>90</v>
      </c>
      <c r="AN10" s="212">
        <f t="shared" si="7"/>
        <v>90</v>
      </c>
      <c r="AO10" s="213">
        <f t="shared" si="8"/>
        <v>1</v>
      </c>
    </row>
    <row r="11" spans="1:41" x14ac:dyDescent="0.2">
      <c r="A11" s="103">
        <v>87</v>
      </c>
      <c r="B11" s="104">
        <v>0.375</v>
      </c>
      <c r="C11" s="105">
        <v>2013</v>
      </c>
      <c r="D11" s="105">
        <v>8</v>
      </c>
      <c r="E11" s="105">
        <v>9</v>
      </c>
      <c r="F11" s="106">
        <v>59536</v>
      </c>
      <c r="G11" s="105">
        <v>0</v>
      </c>
      <c r="H11" s="106">
        <v>55122</v>
      </c>
      <c r="I11" s="105">
        <v>0</v>
      </c>
      <c r="J11" s="105">
        <v>0</v>
      </c>
      <c r="K11" s="105">
        <v>0</v>
      </c>
      <c r="L11" s="107">
        <v>83.914500000000004</v>
      </c>
      <c r="M11" s="106">
        <v>17</v>
      </c>
      <c r="N11" s="108">
        <v>0</v>
      </c>
      <c r="O11" s="109">
        <v>62</v>
      </c>
      <c r="P11" s="94">
        <f t="shared" si="0"/>
        <v>62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62</v>
      </c>
      <c r="W11" s="116">
        <f t="shared" si="10"/>
        <v>2189.50954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59536</v>
      </c>
      <c r="AF11" s="103"/>
      <c r="AG11" s="207"/>
      <c r="AH11" s="208"/>
      <c r="AI11" s="209">
        <f t="shared" si="4"/>
        <v>59536</v>
      </c>
      <c r="AJ11" s="210">
        <f t="shared" si="5"/>
        <v>59536</v>
      </c>
      <c r="AL11" s="203">
        <f t="shared" si="6"/>
        <v>0</v>
      </c>
      <c r="AM11" s="211">
        <f t="shared" si="6"/>
        <v>62</v>
      </c>
      <c r="AN11" s="212">
        <f t="shared" si="7"/>
        <v>62</v>
      </c>
      <c r="AO11" s="213">
        <f t="shared" si="8"/>
        <v>1</v>
      </c>
    </row>
    <row r="12" spans="1:41" x14ac:dyDescent="0.2">
      <c r="A12" s="103">
        <v>87</v>
      </c>
      <c r="B12" s="104">
        <v>0.375</v>
      </c>
      <c r="C12" s="105">
        <v>2013</v>
      </c>
      <c r="D12" s="105">
        <v>8</v>
      </c>
      <c r="E12" s="105">
        <v>10</v>
      </c>
      <c r="F12" s="106">
        <v>59598</v>
      </c>
      <c r="G12" s="105">
        <v>0</v>
      </c>
      <c r="H12" s="106">
        <v>55131</v>
      </c>
      <c r="I12" s="105">
        <v>0</v>
      </c>
      <c r="J12" s="105">
        <v>0</v>
      </c>
      <c r="K12" s="105">
        <v>0</v>
      </c>
      <c r="L12" s="107">
        <v>84.558599999999998</v>
      </c>
      <c r="M12" s="106">
        <v>17.8</v>
      </c>
      <c r="N12" s="108">
        <v>0</v>
      </c>
      <c r="O12" s="109">
        <v>1</v>
      </c>
      <c r="P12" s="94">
        <f t="shared" si="0"/>
        <v>1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1</v>
      </c>
      <c r="W12" s="116">
        <f t="shared" si="10"/>
        <v>35.31467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59598</v>
      </c>
      <c r="AF12" s="103"/>
      <c r="AG12" s="207"/>
      <c r="AH12" s="208"/>
      <c r="AI12" s="209">
        <f t="shared" si="4"/>
        <v>59598</v>
      </c>
      <c r="AJ12" s="210">
        <f t="shared" si="5"/>
        <v>59598</v>
      </c>
      <c r="AL12" s="203">
        <f t="shared" si="6"/>
        <v>0</v>
      </c>
      <c r="AM12" s="211">
        <f t="shared" si="6"/>
        <v>1</v>
      </c>
      <c r="AN12" s="212">
        <f t="shared" si="7"/>
        <v>1</v>
      </c>
      <c r="AO12" s="213">
        <f t="shared" si="8"/>
        <v>1</v>
      </c>
    </row>
    <row r="13" spans="1:41" x14ac:dyDescent="0.2">
      <c r="A13" s="103">
        <v>87</v>
      </c>
      <c r="B13" s="104">
        <v>0.375</v>
      </c>
      <c r="C13" s="105">
        <v>2013</v>
      </c>
      <c r="D13" s="105">
        <v>8</v>
      </c>
      <c r="E13" s="105">
        <v>11</v>
      </c>
      <c r="F13" s="106">
        <v>59599</v>
      </c>
      <c r="G13" s="105">
        <v>0</v>
      </c>
      <c r="H13" s="106">
        <v>55131</v>
      </c>
      <c r="I13" s="105">
        <v>0</v>
      </c>
      <c r="J13" s="105">
        <v>0</v>
      </c>
      <c r="K13" s="105">
        <v>0</v>
      </c>
      <c r="L13" s="107">
        <v>85.582300000000004</v>
      </c>
      <c r="M13" s="106">
        <v>16.100000000000001</v>
      </c>
      <c r="N13" s="108">
        <v>0</v>
      </c>
      <c r="O13" s="109">
        <v>0</v>
      </c>
      <c r="P13" s="94">
        <f t="shared" si="0"/>
        <v>0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0</v>
      </c>
      <c r="W13" s="116">
        <f t="shared" si="10"/>
        <v>0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59599</v>
      </c>
      <c r="AF13" s="103"/>
      <c r="AG13" s="207"/>
      <c r="AH13" s="208"/>
      <c r="AI13" s="209">
        <f t="shared" si="4"/>
        <v>59599</v>
      </c>
      <c r="AJ13" s="210">
        <f t="shared" si="5"/>
        <v>59599</v>
      </c>
      <c r="AL13" s="203">
        <f t="shared" si="6"/>
        <v>0</v>
      </c>
      <c r="AM13" s="211">
        <f t="shared" si="6"/>
        <v>0</v>
      </c>
      <c r="AN13" s="212">
        <f t="shared" si="7"/>
        <v>0</v>
      </c>
      <c r="AO13" s="213" t="str">
        <f t="shared" si="8"/>
        <v/>
      </c>
    </row>
    <row r="14" spans="1:41" x14ac:dyDescent="0.2">
      <c r="A14" s="103">
        <v>87</v>
      </c>
      <c r="B14" s="104">
        <v>0.375</v>
      </c>
      <c r="C14" s="105">
        <v>2013</v>
      </c>
      <c r="D14" s="105">
        <v>8</v>
      </c>
      <c r="E14" s="105">
        <v>12</v>
      </c>
      <c r="F14" s="106">
        <v>59599</v>
      </c>
      <c r="G14" s="105">
        <v>0</v>
      </c>
      <c r="H14" s="106">
        <v>55131</v>
      </c>
      <c r="I14" s="105">
        <v>0</v>
      </c>
      <c r="J14" s="105">
        <v>0</v>
      </c>
      <c r="K14" s="105">
        <v>0</v>
      </c>
      <c r="L14" s="107">
        <v>85.071799999999996</v>
      </c>
      <c r="M14" s="106">
        <v>15.2</v>
      </c>
      <c r="N14" s="108">
        <v>0</v>
      </c>
      <c r="O14" s="109">
        <v>7</v>
      </c>
      <c r="P14" s="94">
        <f t="shared" si="0"/>
        <v>7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7</v>
      </c>
      <c r="W14" s="116">
        <f t="shared" si="10"/>
        <v>247.20268999999999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59599</v>
      </c>
      <c r="AF14" s="103"/>
      <c r="AG14" s="207"/>
      <c r="AH14" s="208"/>
      <c r="AI14" s="209">
        <f t="shared" si="4"/>
        <v>59599</v>
      </c>
      <c r="AJ14" s="210">
        <f t="shared" si="5"/>
        <v>59599</v>
      </c>
      <c r="AL14" s="203">
        <f t="shared" si="6"/>
        <v>0</v>
      </c>
      <c r="AM14" s="211">
        <f t="shared" si="6"/>
        <v>7</v>
      </c>
      <c r="AN14" s="212">
        <f t="shared" si="7"/>
        <v>7</v>
      </c>
      <c r="AO14" s="213">
        <f t="shared" si="8"/>
        <v>1</v>
      </c>
    </row>
    <row r="15" spans="1:41" x14ac:dyDescent="0.2">
      <c r="A15" s="103">
        <v>87</v>
      </c>
      <c r="B15" s="104">
        <v>0.375</v>
      </c>
      <c r="C15" s="105">
        <v>2013</v>
      </c>
      <c r="D15" s="105">
        <v>8</v>
      </c>
      <c r="E15" s="105">
        <v>13</v>
      </c>
      <c r="F15" s="106">
        <v>59606</v>
      </c>
      <c r="G15" s="105">
        <v>0</v>
      </c>
      <c r="H15" s="106">
        <v>55132</v>
      </c>
      <c r="I15" s="105">
        <v>0</v>
      </c>
      <c r="J15" s="105">
        <v>0</v>
      </c>
      <c r="K15" s="105">
        <v>0</v>
      </c>
      <c r="L15" s="107">
        <v>83.779399999999995</v>
      </c>
      <c r="M15" s="106">
        <v>16.100000000000001</v>
      </c>
      <c r="N15" s="108">
        <v>0</v>
      </c>
      <c r="O15" s="109">
        <v>86</v>
      </c>
      <c r="P15" s="94">
        <f t="shared" si="0"/>
        <v>86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86</v>
      </c>
      <c r="W15" s="116">
        <f t="shared" si="10"/>
        <v>3037.0616199999999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59606</v>
      </c>
      <c r="AF15" s="103"/>
      <c r="AG15" s="207"/>
      <c r="AH15" s="208"/>
      <c r="AI15" s="209">
        <f t="shared" si="4"/>
        <v>59606</v>
      </c>
      <c r="AJ15" s="210">
        <f t="shared" si="5"/>
        <v>59606</v>
      </c>
      <c r="AL15" s="203">
        <f t="shared" si="6"/>
        <v>0</v>
      </c>
      <c r="AM15" s="211">
        <f t="shared" si="6"/>
        <v>86</v>
      </c>
      <c r="AN15" s="212">
        <f t="shared" si="7"/>
        <v>86</v>
      </c>
      <c r="AO15" s="213">
        <f t="shared" si="8"/>
        <v>1</v>
      </c>
    </row>
    <row r="16" spans="1:41" x14ac:dyDescent="0.2">
      <c r="A16" s="103">
        <v>87</v>
      </c>
      <c r="B16" s="104">
        <v>0.375</v>
      </c>
      <c r="C16" s="105">
        <v>2013</v>
      </c>
      <c r="D16" s="105">
        <v>8</v>
      </c>
      <c r="E16" s="105">
        <v>14</v>
      </c>
      <c r="F16" s="106">
        <v>59692</v>
      </c>
      <c r="G16" s="105">
        <v>0</v>
      </c>
      <c r="H16" s="106">
        <v>55145</v>
      </c>
      <c r="I16" s="105">
        <v>0</v>
      </c>
      <c r="J16" s="105">
        <v>0</v>
      </c>
      <c r="K16" s="105">
        <v>0</v>
      </c>
      <c r="L16" s="107">
        <v>83.8797</v>
      </c>
      <c r="M16" s="106">
        <v>16.2</v>
      </c>
      <c r="N16" s="108">
        <v>0</v>
      </c>
      <c r="O16" s="109">
        <v>25</v>
      </c>
      <c r="P16" s="94">
        <f t="shared" si="0"/>
        <v>25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25</v>
      </c>
      <c r="W16" s="116">
        <f t="shared" si="10"/>
        <v>882.86675000000002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59692</v>
      </c>
      <c r="AF16" s="103"/>
      <c r="AG16" s="207"/>
      <c r="AH16" s="208"/>
      <c r="AI16" s="209">
        <f t="shared" si="4"/>
        <v>59692</v>
      </c>
      <c r="AJ16" s="210">
        <f t="shared" si="5"/>
        <v>59692</v>
      </c>
      <c r="AL16" s="203">
        <f t="shared" si="6"/>
        <v>0</v>
      </c>
      <c r="AM16" s="211">
        <f t="shared" si="6"/>
        <v>25</v>
      </c>
      <c r="AN16" s="212">
        <f t="shared" si="7"/>
        <v>25</v>
      </c>
      <c r="AO16" s="213">
        <f t="shared" si="8"/>
        <v>1</v>
      </c>
    </row>
    <row r="17" spans="1:41" x14ac:dyDescent="0.2">
      <c r="A17" s="103">
        <v>87</v>
      </c>
      <c r="B17" s="104">
        <v>0.375</v>
      </c>
      <c r="C17" s="105">
        <v>2013</v>
      </c>
      <c r="D17" s="105">
        <v>8</v>
      </c>
      <c r="E17" s="105">
        <v>15</v>
      </c>
      <c r="F17" s="106">
        <v>59717</v>
      </c>
      <c r="G17" s="105">
        <v>0</v>
      </c>
      <c r="H17" s="106">
        <v>55149</v>
      </c>
      <c r="I17" s="105">
        <v>0</v>
      </c>
      <c r="J17" s="105">
        <v>0</v>
      </c>
      <c r="K17" s="105">
        <v>0</v>
      </c>
      <c r="L17" s="107">
        <v>83.9649</v>
      </c>
      <c r="M17" s="106">
        <v>17.100000000000001</v>
      </c>
      <c r="N17" s="108">
        <v>0</v>
      </c>
      <c r="O17" s="109">
        <v>1</v>
      </c>
      <c r="P17" s="94">
        <f t="shared" si="0"/>
        <v>1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1</v>
      </c>
      <c r="W17" s="116">
        <f t="shared" si="10"/>
        <v>35.31467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59717</v>
      </c>
      <c r="AF17" s="103"/>
      <c r="AG17" s="207"/>
      <c r="AH17" s="208"/>
      <c r="AI17" s="209">
        <f t="shared" si="4"/>
        <v>59717</v>
      </c>
      <c r="AJ17" s="210">
        <f t="shared" si="5"/>
        <v>59717</v>
      </c>
      <c r="AL17" s="203">
        <f t="shared" si="6"/>
        <v>0</v>
      </c>
      <c r="AM17" s="211">
        <f t="shared" si="6"/>
        <v>1</v>
      </c>
      <c r="AN17" s="212">
        <f t="shared" si="7"/>
        <v>1</v>
      </c>
      <c r="AO17" s="213">
        <f t="shared" si="8"/>
        <v>1</v>
      </c>
    </row>
    <row r="18" spans="1:41" x14ac:dyDescent="0.2">
      <c r="A18" s="103">
        <v>87</v>
      </c>
      <c r="B18" s="104">
        <v>0.375</v>
      </c>
      <c r="C18" s="105">
        <v>2013</v>
      </c>
      <c r="D18" s="105">
        <v>8</v>
      </c>
      <c r="E18" s="105">
        <v>16</v>
      </c>
      <c r="F18" s="106">
        <v>59718</v>
      </c>
      <c r="G18" s="105">
        <v>0</v>
      </c>
      <c r="H18" s="106">
        <v>55149</v>
      </c>
      <c r="I18" s="105">
        <v>0</v>
      </c>
      <c r="J18" s="105">
        <v>0</v>
      </c>
      <c r="K18" s="105">
        <v>0</v>
      </c>
      <c r="L18" s="107">
        <v>83.856499999999997</v>
      </c>
      <c r="M18" s="106">
        <v>17.7</v>
      </c>
      <c r="N18" s="108">
        <v>0</v>
      </c>
      <c r="O18" s="109">
        <v>1</v>
      </c>
      <c r="P18" s="94">
        <f t="shared" si="0"/>
        <v>1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1</v>
      </c>
      <c r="W18" s="116">
        <f t="shared" si="10"/>
        <v>35.31467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59718</v>
      </c>
      <c r="AF18" s="103"/>
      <c r="AG18" s="207"/>
      <c r="AH18" s="208"/>
      <c r="AI18" s="209">
        <f t="shared" si="4"/>
        <v>59718</v>
      </c>
      <c r="AJ18" s="210">
        <f t="shared" si="5"/>
        <v>59718</v>
      </c>
      <c r="AL18" s="203">
        <f t="shared" si="6"/>
        <v>0</v>
      </c>
      <c r="AM18" s="211">
        <f t="shared" si="6"/>
        <v>1</v>
      </c>
      <c r="AN18" s="212">
        <f t="shared" si="7"/>
        <v>1</v>
      </c>
      <c r="AO18" s="213">
        <f t="shared" si="8"/>
        <v>1</v>
      </c>
    </row>
    <row r="19" spans="1:41" x14ac:dyDescent="0.2">
      <c r="A19" s="103">
        <v>87</v>
      </c>
      <c r="B19" s="104">
        <v>0.375</v>
      </c>
      <c r="C19" s="105">
        <v>2013</v>
      </c>
      <c r="D19" s="105">
        <v>8</v>
      </c>
      <c r="E19" s="105">
        <v>17</v>
      </c>
      <c r="F19" s="106">
        <v>59719</v>
      </c>
      <c r="G19" s="105">
        <v>0</v>
      </c>
      <c r="H19" s="106">
        <v>55149</v>
      </c>
      <c r="I19" s="105">
        <v>0</v>
      </c>
      <c r="J19" s="105">
        <v>0</v>
      </c>
      <c r="K19" s="105">
        <v>0</v>
      </c>
      <c r="L19" s="107">
        <v>84.554900000000004</v>
      </c>
      <c r="M19" s="106">
        <v>17.3</v>
      </c>
      <c r="N19" s="108">
        <v>0</v>
      </c>
      <c r="O19" s="109">
        <v>0</v>
      </c>
      <c r="P19" s="94">
        <f t="shared" si="0"/>
        <v>0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0</v>
      </c>
      <c r="W19" s="116">
        <f t="shared" si="10"/>
        <v>0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59719</v>
      </c>
      <c r="AF19" s="103"/>
      <c r="AG19" s="207"/>
      <c r="AH19" s="208"/>
      <c r="AI19" s="209">
        <f t="shared" si="4"/>
        <v>59719</v>
      </c>
      <c r="AJ19" s="210">
        <f t="shared" si="5"/>
        <v>59719</v>
      </c>
      <c r="AL19" s="203">
        <f t="shared" si="6"/>
        <v>0</v>
      </c>
      <c r="AM19" s="211">
        <f t="shared" si="6"/>
        <v>0</v>
      </c>
      <c r="AN19" s="212">
        <f t="shared" si="7"/>
        <v>0</v>
      </c>
      <c r="AO19" s="213" t="str">
        <f t="shared" si="8"/>
        <v/>
      </c>
    </row>
    <row r="20" spans="1:41" x14ac:dyDescent="0.2">
      <c r="A20" s="103">
        <v>87</v>
      </c>
      <c r="B20" s="104">
        <v>0.375</v>
      </c>
      <c r="C20" s="105">
        <v>2013</v>
      </c>
      <c r="D20" s="105">
        <v>8</v>
      </c>
      <c r="E20" s="105">
        <v>18</v>
      </c>
      <c r="F20" s="106">
        <v>59719</v>
      </c>
      <c r="G20" s="105">
        <v>0</v>
      </c>
      <c r="H20" s="106">
        <v>55149</v>
      </c>
      <c r="I20" s="105">
        <v>0</v>
      </c>
      <c r="J20" s="105">
        <v>0</v>
      </c>
      <c r="K20" s="105">
        <v>0</v>
      </c>
      <c r="L20" s="107">
        <v>85.57</v>
      </c>
      <c r="M20" s="106">
        <v>17.7</v>
      </c>
      <c r="N20" s="108">
        <v>0</v>
      </c>
      <c r="O20" s="109">
        <v>6</v>
      </c>
      <c r="P20" s="94">
        <f t="shared" si="0"/>
        <v>6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6</v>
      </c>
      <c r="W20" s="116">
        <f t="shared" si="10"/>
        <v>211.88801999999998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59719</v>
      </c>
      <c r="AF20" s="103"/>
      <c r="AG20" s="207"/>
      <c r="AH20" s="208"/>
      <c r="AI20" s="209">
        <f t="shared" si="4"/>
        <v>59719</v>
      </c>
      <c r="AJ20" s="210">
        <f t="shared" si="5"/>
        <v>59719</v>
      </c>
      <c r="AL20" s="203">
        <f t="shared" si="6"/>
        <v>0</v>
      </c>
      <c r="AM20" s="211">
        <f t="shared" si="6"/>
        <v>6</v>
      </c>
      <c r="AN20" s="212">
        <f t="shared" si="7"/>
        <v>6</v>
      </c>
      <c r="AO20" s="213">
        <f t="shared" si="8"/>
        <v>1</v>
      </c>
    </row>
    <row r="21" spans="1:41" x14ac:dyDescent="0.2">
      <c r="A21" s="103">
        <v>87</v>
      </c>
      <c r="B21" s="104">
        <v>0.375</v>
      </c>
      <c r="C21" s="105">
        <v>2013</v>
      </c>
      <c r="D21" s="105">
        <v>8</v>
      </c>
      <c r="E21" s="105">
        <v>19</v>
      </c>
      <c r="F21" s="106">
        <v>59725</v>
      </c>
      <c r="G21" s="105">
        <v>0</v>
      </c>
      <c r="H21" s="106">
        <v>55150</v>
      </c>
      <c r="I21" s="105">
        <v>0</v>
      </c>
      <c r="J21" s="105">
        <v>0</v>
      </c>
      <c r="K21" s="105">
        <v>0</v>
      </c>
      <c r="L21" s="107">
        <v>84.994799999999998</v>
      </c>
      <c r="M21" s="106">
        <v>17.100000000000001</v>
      </c>
      <c r="N21" s="108">
        <v>0</v>
      </c>
      <c r="O21" s="109">
        <v>85</v>
      </c>
      <c r="P21" s="94">
        <f t="shared" si="0"/>
        <v>85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85</v>
      </c>
      <c r="W21" s="116">
        <f t="shared" si="10"/>
        <v>3001.7469499999997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59725</v>
      </c>
      <c r="AF21" s="103"/>
      <c r="AG21" s="207"/>
      <c r="AH21" s="208"/>
      <c r="AI21" s="209">
        <f t="shared" si="4"/>
        <v>59725</v>
      </c>
      <c r="AJ21" s="210">
        <f t="shared" si="5"/>
        <v>59725</v>
      </c>
      <c r="AL21" s="203">
        <f t="shared" si="6"/>
        <v>59801</v>
      </c>
      <c r="AM21" s="211">
        <f t="shared" si="6"/>
        <v>85</v>
      </c>
      <c r="AN21" s="212">
        <f t="shared" si="7"/>
        <v>-59716</v>
      </c>
      <c r="AO21" s="213">
        <f t="shared" si="8"/>
        <v>-702.5411764705882</v>
      </c>
    </row>
    <row r="22" spans="1:41" x14ac:dyDescent="0.2">
      <c r="A22" s="103">
        <v>87</v>
      </c>
      <c r="B22" s="104">
        <v>0.375</v>
      </c>
      <c r="C22" s="105">
        <v>2013</v>
      </c>
      <c r="D22" s="105">
        <v>8</v>
      </c>
      <c r="E22" s="105">
        <v>20</v>
      </c>
      <c r="F22" s="106">
        <v>59810</v>
      </c>
      <c r="G22" s="105">
        <v>0</v>
      </c>
      <c r="H22" s="106">
        <v>55162</v>
      </c>
      <c r="I22" s="105">
        <v>0</v>
      </c>
      <c r="J22" s="105">
        <v>0</v>
      </c>
      <c r="K22" s="105">
        <v>0</v>
      </c>
      <c r="L22" s="107">
        <v>83.829599999999999</v>
      </c>
      <c r="M22" s="106">
        <v>16.5</v>
      </c>
      <c r="N22" s="108">
        <v>0</v>
      </c>
      <c r="O22" s="109">
        <v>87</v>
      </c>
      <c r="P22" s="94">
        <f t="shared" si="0"/>
        <v>87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87</v>
      </c>
      <c r="W22" s="116">
        <f t="shared" si="10"/>
        <v>3072.3762900000002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59810</v>
      </c>
      <c r="AF22" s="103">
        <v>87</v>
      </c>
      <c r="AG22" s="207">
        <v>20</v>
      </c>
      <c r="AH22" s="208">
        <v>59801</v>
      </c>
      <c r="AI22" s="209">
        <f t="shared" si="4"/>
        <v>59810</v>
      </c>
      <c r="AJ22" s="210">
        <f t="shared" si="5"/>
        <v>9</v>
      </c>
      <c r="AL22" s="203">
        <f t="shared" si="6"/>
        <v>87</v>
      </c>
      <c r="AM22" s="211">
        <f t="shared" si="6"/>
        <v>87</v>
      </c>
      <c r="AN22" s="212">
        <f t="shared" si="7"/>
        <v>0</v>
      </c>
      <c r="AO22" s="213">
        <f t="shared" si="8"/>
        <v>0</v>
      </c>
    </row>
    <row r="23" spans="1:41" x14ac:dyDescent="0.2">
      <c r="A23" s="103">
        <v>87</v>
      </c>
      <c r="B23" s="104">
        <v>0.375</v>
      </c>
      <c r="C23" s="105">
        <v>2013</v>
      </c>
      <c r="D23" s="105">
        <v>8</v>
      </c>
      <c r="E23" s="105">
        <v>21</v>
      </c>
      <c r="F23" s="106">
        <v>59897</v>
      </c>
      <c r="G23" s="105">
        <v>0</v>
      </c>
      <c r="H23" s="106">
        <v>55175</v>
      </c>
      <c r="I23" s="105">
        <v>0</v>
      </c>
      <c r="J23" s="105">
        <v>0</v>
      </c>
      <c r="K23" s="105">
        <v>0</v>
      </c>
      <c r="L23" s="107">
        <v>83.792900000000003</v>
      </c>
      <c r="M23" s="106">
        <v>14.9</v>
      </c>
      <c r="N23" s="108">
        <v>0</v>
      </c>
      <c r="O23" s="109">
        <v>95</v>
      </c>
      <c r="P23" s="94">
        <f t="shared" si="0"/>
        <v>95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95</v>
      </c>
      <c r="W23" s="116">
        <f t="shared" si="10"/>
        <v>3354.89365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59897</v>
      </c>
      <c r="AF23" s="103">
        <v>87</v>
      </c>
      <c r="AG23" s="207">
        <v>21</v>
      </c>
      <c r="AH23" s="208">
        <v>59888</v>
      </c>
      <c r="AI23" s="209">
        <f t="shared" si="4"/>
        <v>59897</v>
      </c>
      <c r="AJ23" s="210">
        <f t="shared" si="5"/>
        <v>9</v>
      </c>
      <c r="AL23" s="203">
        <f t="shared" si="6"/>
        <v>94</v>
      </c>
      <c r="AM23" s="211">
        <f t="shared" si="6"/>
        <v>95</v>
      </c>
      <c r="AN23" s="212">
        <f t="shared" si="7"/>
        <v>1</v>
      </c>
      <c r="AO23" s="213">
        <f t="shared" si="8"/>
        <v>1.0526315789473684E-2</v>
      </c>
    </row>
    <row r="24" spans="1:41" x14ac:dyDescent="0.2">
      <c r="A24" s="103">
        <v>87</v>
      </c>
      <c r="B24" s="104">
        <v>0.375</v>
      </c>
      <c r="C24" s="105">
        <v>2013</v>
      </c>
      <c r="D24" s="105">
        <v>8</v>
      </c>
      <c r="E24" s="105">
        <v>22</v>
      </c>
      <c r="F24" s="106">
        <v>59992</v>
      </c>
      <c r="G24" s="105">
        <v>0</v>
      </c>
      <c r="H24" s="106">
        <v>55189</v>
      </c>
      <c r="I24" s="105">
        <v>0</v>
      </c>
      <c r="J24" s="105">
        <v>0</v>
      </c>
      <c r="K24" s="105">
        <v>0</v>
      </c>
      <c r="L24" s="107">
        <v>83.884900000000002</v>
      </c>
      <c r="M24" s="106">
        <v>14.7</v>
      </c>
      <c r="N24" s="108">
        <v>0</v>
      </c>
      <c r="O24" s="109">
        <v>17</v>
      </c>
      <c r="P24" s="94">
        <f t="shared" si="0"/>
        <v>17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17</v>
      </c>
      <c r="W24" s="116">
        <f t="shared" si="10"/>
        <v>600.34938999999997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59992</v>
      </c>
      <c r="AF24" s="103">
        <v>87</v>
      </c>
      <c r="AG24" s="207">
        <v>22</v>
      </c>
      <c r="AH24" s="208">
        <v>59982</v>
      </c>
      <c r="AI24" s="209">
        <f t="shared" si="4"/>
        <v>59992</v>
      </c>
      <c r="AJ24" s="210">
        <f t="shared" si="5"/>
        <v>10</v>
      </c>
      <c r="AL24" s="203">
        <f t="shared" si="6"/>
        <v>26</v>
      </c>
      <c r="AM24" s="211">
        <f t="shared" si="6"/>
        <v>17</v>
      </c>
      <c r="AN24" s="212">
        <f t="shared" si="7"/>
        <v>-9</v>
      </c>
      <c r="AO24" s="213">
        <f t="shared" si="8"/>
        <v>-0.52941176470588236</v>
      </c>
    </row>
    <row r="25" spans="1:41" x14ac:dyDescent="0.2">
      <c r="A25" s="103">
        <v>87</v>
      </c>
      <c r="B25" s="104">
        <v>0.375</v>
      </c>
      <c r="C25" s="105">
        <v>2013</v>
      </c>
      <c r="D25" s="105">
        <v>8</v>
      </c>
      <c r="E25" s="105">
        <v>23</v>
      </c>
      <c r="F25" s="106">
        <v>60009</v>
      </c>
      <c r="G25" s="105">
        <v>0</v>
      </c>
      <c r="H25" s="106">
        <v>55192</v>
      </c>
      <c r="I25" s="105">
        <v>0</v>
      </c>
      <c r="J25" s="105">
        <v>0</v>
      </c>
      <c r="K25" s="105">
        <v>0</v>
      </c>
      <c r="L25" s="107">
        <v>83.782499999999999</v>
      </c>
      <c r="M25" s="106">
        <v>16.8</v>
      </c>
      <c r="N25" s="108">
        <v>0</v>
      </c>
      <c r="O25" s="109">
        <v>0</v>
      </c>
      <c r="P25" s="94">
        <f t="shared" si="0"/>
        <v>0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0</v>
      </c>
      <c r="W25" s="116">
        <f t="shared" si="10"/>
        <v>0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60009</v>
      </c>
      <c r="AF25" s="103">
        <v>87</v>
      </c>
      <c r="AG25" s="207">
        <v>23</v>
      </c>
      <c r="AH25" s="208">
        <v>60008</v>
      </c>
      <c r="AI25" s="209">
        <f t="shared" si="4"/>
        <v>60009</v>
      </c>
      <c r="AJ25" s="210">
        <f t="shared" si="5"/>
        <v>1</v>
      </c>
      <c r="AL25" s="203">
        <f t="shared" si="6"/>
        <v>0</v>
      </c>
      <c r="AM25" s="211">
        <f t="shared" si="6"/>
        <v>0</v>
      </c>
      <c r="AN25" s="212">
        <f t="shared" si="7"/>
        <v>0</v>
      </c>
      <c r="AO25" s="213" t="str">
        <f t="shared" si="8"/>
        <v/>
      </c>
    </row>
    <row r="26" spans="1:41" x14ac:dyDescent="0.2">
      <c r="A26" s="103">
        <v>87</v>
      </c>
      <c r="B26" s="104">
        <v>0.375</v>
      </c>
      <c r="C26" s="105">
        <v>2013</v>
      </c>
      <c r="D26" s="105">
        <v>8</v>
      </c>
      <c r="E26" s="105">
        <v>24</v>
      </c>
      <c r="F26" s="106">
        <v>60009</v>
      </c>
      <c r="G26" s="105">
        <v>0</v>
      </c>
      <c r="H26" s="106">
        <v>55192</v>
      </c>
      <c r="I26" s="105">
        <v>0</v>
      </c>
      <c r="J26" s="105">
        <v>0</v>
      </c>
      <c r="K26" s="105">
        <v>0</v>
      </c>
      <c r="L26" s="107">
        <v>84.478899999999996</v>
      </c>
      <c r="M26" s="106">
        <v>18.100000000000001</v>
      </c>
      <c r="N26" s="108">
        <v>0</v>
      </c>
      <c r="O26" s="109">
        <v>0</v>
      </c>
      <c r="P26" s="94">
        <f t="shared" si="0"/>
        <v>0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0</v>
      </c>
      <c r="W26" s="116">
        <f t="shared" si="10"/>
        <v>0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>60009</v>
      </c>
      <c r="AF26" s="103">
        <v>87</v>
      </c>
      <c r="AG26" s="207">
        <v>24</v>
      </c>
      <c r="AH26" s="208">
        <v>60008</v>
      </c>
      <c r="AI26" s="209">
        <f t="shared" si="4"/>
        <v>60009</v>
      </c>
      <c r="AJ26" s="210">
        <f t="shared" si="5"/>
        <v>1</v>
      </c>
      <c r="AL26" s="203">
        <f t="shared" si="6"/>
        <v>0</v>
      </c>
      <c r="AM26" s="211">
        <f t="shared" si="6"/>
        <v>0</v>
      </c>
      <c r="AN26" s="212">
        <f t="shared" si="7"/>
        <v>0</v>
      </c>
      <c r="AO26" s="213" t="str">
        <f t="shared" si="8"/>
        <v/>
      </c>
    </row>
    <row r="27" spans="1:41" x14ac:dyDescent="0.2">
      <c r="A27" s="103">
        <v>87</v>
      </c>
      <c r="B27" s="104">
        <v>0.375</v>
      </c>
      <c r="C27" s="105">
        <v>2013</v>
      </c>
      <c r="D27" s="105">
        <v>8</v>
      </c>
      <c r="E27" s="105">
        <v>25</v>
      </c>
      <c r="F27" s="106">
        <v>60009</v>
      </c>
      <c r="G27" s="105">
        <v>0</v>
      </c>
      <c r="H27" s="106">
        <v>55192</v>
      </c>
      <c r="I27" s="105">
        <v>0</v>
      </c>
      <c r="J27" s="105">
        <v>0</v>
      </c>
      <c r="K27" s="105">
        <v>0</v>
      </c>
      <c r="L27" s="107">
        <v>85.485500000000002</v>
      </c>
      <c r="M27" s="106">
        <v>18.2</v>
      </c>
      <c r="N27" s="108">
        <v>0</v>
      </c>
      <c r="O27" s="109">
        <v>0</v>
      </c>
      <c r="P27" s="94">
        <f t="shared" si="0"/>
        <v>0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0</v>
      </c>
      <c r="W27" s="116">
        <f t="shared" si="10"/>
        <v>0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>60009</v>
      </c>
      <c r="AF27" s="103">
        <v>87</v>
      </c>
      <c r="AG27" s="207">
        <v>25</v>
      </c>
      <c r="AH27" s="208">
        <v>60008</v>
      </c>
      <c r="AI27" s="209">
        <f t="shared" si="4"/>
        <v>60009</v>
      </c>
      <c r="AJ27" s="210">
        <f t="shared" si="5"/>
        <v>1</v>
      </c>
      <c r="AL27" s="203">
        <f t="shared" si="6"/>
        <v>0</v>
      </c>
      <c r="AM27" s="211">
        <f t="shared" si="6"/>
        <v>0</v>
      </c>
      <c r="AN27" s="212">
        <f t="shared" si="7"/>
        <v>0</v>
      </c>
      <c r="AO27" s="213" t="str">
        <f t="shared" si="8"/>
        <v/>
      </c>
    </row>
    <row r="28" spans="1:41" x14ac:dyDescent="0.2">
      <c r="A28" s="103">
        <v>87</v>
      </c>
      <c r="B28" s="104">
        <v>0.375</v>
      </c>
      <c r="C28" s="105">
        <v>2013</v>
      </c>
      <c r="D28" s="105">
        <v>8</v>
      </c>
      <c r="E28" s="105">
        <v>26</v>
      </c>
      <c r="F28" s="106">
        <v>60009</v>
      </c>
      <c r="G28" s="105">
        <v>0</v>
      </c>
      <c r="H28" s="106">
        <v>55192</v>
      </c>
      <c r="I28" s="105">
        <v>0</v>
      </c>
      <c r="J28" s="105">
        <v>0</v>
      </c>
      <c r="K28" s="105">
        <v>0</v>
      </c>
      <c r="L28" s="107">
        <v>85.186800000000005</v>
      </c>
      <c r="M28" s="106">
        <v>16.600000000000001</v>
      </c>
      <c r="N28" s="108">
        <v>0</v>
      </c>
      <c r="O28" s="109">
        <v>27</v>
      </c>
      <c r="P28" s="94">
        <f t="shared" si="0"/>
        <v>27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27</v>
      </c>
      <c r="W28" s="116">
        <f t="shared" si="10"/>
        <v>953.49608999999998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>60009</v>
      </c>
      <c r="AF28" s="103">
        <v>87</v>
      </c>
      <c r="AG28" s="207">
        <v>26</v>
      </c>
      <c r="AH28" s="208">
        <v>60008</v>
      </c>
      <c r="AI28" s="209">
        <f t="shared" si="4"/>
        <v>60009</v>
      </c>
      <c r="AJ28" s="210">
        <f t="shared" si="5"/>
        <v>1</v>
      </c>
      <c r="AL28" s="203">
        <f t="shared" si="6"/>
        <v>27</v>
      </c>
      <c r="AM28" s="211">
        <f t="shared" si="6"/>
        <v>27</v>
      </c>
      <c r="AN28" s="212">
        <f t="shared" si="7"/>
        <v>0</v>
      </c>
      <c r="AO28" s="213">
        <f t="shared" si="8"/>
        <v>0</v>
      </c>
    </row>
    <row r="29" spans="1:41" x14ac:dyDescent="0.2">
      <c r="A29" s="103">
        <v>87</v>
      </c>
      <c r="B29" s="104">
        <v>0.375</v>
      </c>
      <c r="C29" s="105">
        <v>2013</v>
      </c>
      <c r="D29" s="105">
        <v>8</v>
      </c>
      <c r="E29" s="105">
        <v>27</v>
      </c>
      <c r="F29" s="106">
        <v>60036</v>
      </c>
      <c r="G29" s="105">
        <v>0</v>
      </c>
      <c r="H29" s="106">
        <v>55196</v>
      </c>
      <c r="I29" s="105">
        <v>0</v>
      </c>
      <c r="J29" s="105">
        <v>0</v>
      </c>
      <c r="K29" s="105">
        <v>0</v>
      </c>
      <c r="L29" s="107">
        <v>83.839799999999997</v>
      </c>
      <c r="M29" s="106">
        <v>15.2</v>
      </c>
      <c r="N29" s="108">
        <v>0</v>
      </c>
      <c r="O29" s="109">
        <v>9</v>
      </c>
      <c r="P29" s="94">
        <f t="shared" si="0"/>
        <v>9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9</v>
      </c>
      <c r="W29" s="116">
        <f t="shared" si="10"/>
        <v>317.83202999999997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>60036</v>
      </c>
      <c r="AF29" s="103">
        <v>87</v>
      </c>
      <c r="AG29" s="207">
        <v>27</v>
      </c>
      <c r="AH29" s="208">
        <v>60035</v>
      </c>
      <c r="AI29" s="209">
        <f t="shared" si="4"/>
        <v>60036</v>
      </c>
      <c r="AJ29" s="210">
        <f t="shared" si="5"/>
        <v>1</v>
      </c>
      <c r="AL29" s="203">
        <f t="shared" si="6"/>
        <v>0</v>
      </c>
      <c r="AM29" s="211">
        <f t="shared" si="6"/>
        <v>9</v>
      </c>
      <c r="AN29" s="212">
        <f t="shared" si="7"/>
        <v>9</v>
      </c>
      <c r="AO29" s="213">
        <f t="shared" si="8"/>
        <v>1</v>
      </c>
    </row>
    <row r="30" spans="1:41" x14ac:dyDescent="0.2">
      <c r="A30" s="103">
        <v>87</v>
      </c>
      <c r="B30" s="104">
        <v>0.375</v>
      </c>
      <c r="C30" s="105">
        <v>2013</v>
      </c>
      <c r="D30" s="105">
        <v>8</v>
      </c>
      <c r="E30" s="105">
        <v>28</v>
      </c>
      <c r="F30" s="106">
        <v>60045</v>
      </c>
      <c r="G30" s="105">
        <v>0</v>
      </c>
      <c r="H30" s="106">
        <v>55197</v>
      </c>
      <c r="I30" s="105">
        <v>0</v>
      </c>
      <c r="J30" s="105">
        <v>0</v>
      </c>
      <c r="K30" s="105">
        <v>0</v>
      </c>
      <c r="L30" s="107">
        <v>83.958200000000005</v>
      </c>
      <c r="M30" s="106">
        <v>16.899999999999999</v>
      </c>
      <c r="N30" s="108">
        <v>0</v>
      </c>
      <c r="O30" s="109">
        <v>89</v>
      </c>
      <c r="P30" s="94">
        <f t="shared" si="0"/>
        <v>89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89</v>
      </c>
      <c r="W30" s="116">
        <f t="shared" si="10"/>
        <v>3143.0056300000001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>60045</v>
      </c>
      <c r="AF30" s="103">
        <v>87</v>
      </c>
      <c r="AG30" s="207">
        <v>28</v>
      </c>
      <c r="AH30" s="208">
        <v>60035</v>
      </c>
      <c r="AI30" s="209">
        <f t="shared" si="4"/>
        <v>60045</v>
      </c>
      <c r="AJ30" s="210">
        <f t="shared" si="5"/>
        <v>10</v>
      </c>
      <c r="AL30" s="203">
        <f t="shared" si="6"/>
        <v>-60035</v>
      </c>
      <c r="AM30" s="211">
        <f t="shared" si="6"/>
        <v>89</v>
      </c>
      <c r="AN30" s="212">
        <f t="shared" si="7"/>
        <v>60124</v>
      </c>
      <c r="AO30" s="213">
        <f t="shared" si="8"/>
        <v>675.55056179775283</v>
      </c>
    </row>
    <row r="31" spans="1:41" x14ac:dyDescent="0.2">
      <c r="A31" s="103">
        <v>87</v>
      </c>
      <c r="B31" s="104">
        <v>0.375</v>
      </c>
      <c r="C31" s="105">
        <v>2013</v>
      </c>
      <c r="D31" s="105">
        <v>8</v>
      </c>
      <c r="E31" s="105">
        <v>29</v>
      </c>
      <c r="F31" s="106">
        <v>60134</v>
      </c>
      <c r="G31" s="105">
        <v>0</v>
      </c>
      <c r="H31" s="106">
        <v>55210</v>
      </c>
      <c r="I31" s="105">
        <v>0</v>
      </c>
      <c r="J31" s="105">
        <v>0</v>
      </c>
      <c r="K31" s="105">
        <v>0</v>
      </c>
      <c r="L31" s="107">
        <v>83.798299999999998</v>
      </c>
      <c r="M31" s="106">
        <v>16.600000000000001</v>
      </c>
      <c r="N31" s="108">
        <v>0</v>
      </c>
      <c r="O31" s="109">
        <v>87</v>
      </c>
      <c r="P31" s="94">
        <f t="shared" si="0"/>
        <v>87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87</v>
      </c>
      <c r="W31" s="116">
        <f t="shared" si="10"/>
        <v>3072.3762900000002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>60134</v>
      </c>
      <c r="AF31" s="103"/>
      <c r="AG31" s="207"/>
      <c r="AH31" s="208"/>
      <c r="AI31" s="209">
        <f t="shared" si="4"/>
        <v>60134</v>
      </c>
      <c r="AJ31" s="210">
        <f t="shared" si="5"/>
        <v>60134</v>
      </c>
      <c r="AL31" s="203">
        <f t="shared" si="6"/>
        <v>0</v>
      </c>
      <c r="AM31" s="211">
        <f t="shared" si="6"/>
        <v>87</v>
      </c>
      <c r="AN31" s="212">
        <f t="shared" si="7"/>
        <v>87</v>
      </c>
      <c r="AO31" s="213">
        <f t="shared" si="8"/>
        <v>1</v>
      </c>
    </row>
    <row r="32" spans="1:41" x14ac:dyDescent="0.2">
      <c r="A32" s="103">
        <v>87</v>
      </c>
      <c r="B32" s="104">
        <v>0.375</v>
      </c>
      <c r="C32" s="105">
        <v>2013</v>
      </c>
      <c r="D32" s="105">
        <v>8</v>
      </c>
      <c r="E32" s="105">
        <v>30</v>
      </c>
      <c r="F32" s="106">
        <v>60221</v>
      </c>
      <c r="G32" s="105">
        <v>0</v>
      </c>
      <c r="H32" s="106">
        <v>55223</v>
      </c>
      <c r="I32" s="105">
        <v>0</v>
      </c>
      <c r="J32" s="105">
        <v>0</v>
      </c>
      <c r="K32" s="105">
        <v>0</v>
      </c>
      <c r="L32" s="107">
        <v>83.992699999999999</v>
      </c>
      <c r="M32" s="106">
        <v>16.2</v>
      </c>
      <c r="N32" s="108">
        <v>0</v>
      </c>
      <c r="O32" s="109">
        <v>59</v>
      </c>
      <c r="P32" s="94">
        <f t="shared" si="0"/>
        <v>59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59</v>
      </c>
      <c r="W32" s="116">
        <f t="shared" si="10"/>
        <v>2083.5655299999999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>60221</v>
      </c>
      <c r="AF32" s="103"/>
      <c r="AG32" s="207"/>
      <c r="AH32" s="208"/>
      <c r="AI32" s="209">
        <f t="shared" si="4"/>
        <v>60221</v>
      </c>
      <c r="AJ32" s="210">
        <f t="shared" si="5"/>
        <v>60221</v>
      </c>
      <c r="AL32" s="203">
        <f t="shared" si="6"/>
        <v>0</v>
      </c>
      <c r="AM32" s="211">
        <f t="shared" si="6"/>
        <v>59</v>
      </c>
      <c r="AN32" s="212">
        <f t="shared" si="7"/>
        <v>59</v>
      </c>
      <c r="AO32" s="213">
        <f t="shared" si="8"/>
        <v>1</v>
      </c>
    </row>
    <row r="33" spans="1:41" ht="13.5" thickBot="1" x14ac:dyDescent="0.25">
      <c r="A33" s="103">
        <v>87</v>
      </c>
      <c r="B33" s="104">
        <v>0.375</v>
      </c>
      <c r="C33" s="105">
        <v>2013</v>
      </c>
      <c r="D33" s="105">
        <v>8</v>
      </c>
      <c r="E33" s="105">
        <v>31</v>
      </c>
      <c r="F33" s="106">
        <v>60280</v>
      </c>
      <c r="G33" s="105">
        <v>0</v>
      </c>
      <c r="H33" s="106">
        <v>55232</v>
      </c>
      <c r="I33" s="105">
        <v>0</v>
      </c>
      <c r="J33" s="105">
        <v>0</v>
      </c>
      <c r="K33" s="105">
        <v>0</v>
      </c>
      <c r="L33" s="107">
        <v>84.325800000000001</v>
      </c>
      <c r="M33" s="106">
        <v>17.2</v>
      </c>
      <c r="N33" s="108">
        <v>0</v>
      </c>
      <c r="O33" s="109">
        <v>0</v>
      </c>
      <c r="P33" s="94">
        <f t="shared" si="0"/>
        <v>0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0</v>
      </c>
      <c r="W33" s="120">
        <f t="shared" si="10"/>
        <v>0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>60280</v>
      </c>
      <c r="AF33" s="103"/>
      <c r="AG33" s="207"/>
      <c r="AH33" s="208"/>
      <c r="AI33" s="209">
        <f t="shared" si="4"/>
        <v>60280</v>
      </c>
      <c r="AJ33" s="210">
        <f t="shared" si="5"/>
        <v>60280</v>
      </c>
      <c r="AL33" s="203">
        <f t="shared" si="6"/>
        <v>0</v>
      </c>
      <c r="AM33" s="214">
        <f t="shared" si="6"/>
        <v>0</v>
      </c>
      <c r="AN33" s="212">
        <f t="shared" si="7"/>
        <v>0</v>
      </c>
      <c r="AO33" s="213" t="str">
        <f t="shared" si="8"/>
        <v/>
      </c>
    </row>
    <row r="34" spans="1:41" ht="13.5" thickBot="1" x14ac:dyDescent="0.25">
      <c r="A34" s="7">
        <v>87</v>
      </c>
      <c r="B34" s="121">
        <v>0.375</v>
      </c>
      <c r="C34" s="6">
        <v>2013</v>
      </c>
      <c r="D34" s="6">
        <v>9</v>
      </c>
      <c r="E34" s="6">
        <v>1</v>
      </c>
      <c r="F34" s="122">
        <v>60280</v>
      </c>
      <c r="G34" s="6">
        <v>0</v>
      </c>
      <c r="H34" s="122">
        <v>55232</v>
      </c>
      <c r="I34" s="6">
        <v>0</v>
      </c>
      <c r="J34" s="6">
        <v>0</v>
      </c>
      <c r="K34" s="6">
        <v>0</v>
      </c>
      <c r="L34" s="123">
        <v>85.434399999999997</v>
      </c>
      <c r="M34" s="122">
        <v>16.899999999999999</v>
      </c>
      <c r="N34" s="124">
        <v>0</v>
      </c>
      <c r="O34" s="125">
        <v>0</v>
      </c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>60280</v>
      </c>
      <c r="AF34" s="7"/>
      <c r="AG34" s="215"/>
      <c r="AH34" s="216"/>
      <c r="AI34" s="217">
        <f t="shared" si="4"/>
        <v>60280</v>
      </c>
      <c r="AJ34" s="218">
        <f t="shared" si="5"/>
        <v>60280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32</v>
      </c>
      <c r="K36" s="134" t="s">
        <v>46</v>
      </c>
      <c r="L36" s="136">
        <f>MAX(L3:L34)</f>
        <v>87.994299999999996</v>
      </c>
      <c r="M36" s="136">
        <f>MAX(M3:M34)</f>
        <v>18.5</v>
      </c>
      <c r="N36" s="134" t="s">
        <v>12</v>
      </c>
      <c r="O36" s="136">
        <f>SUM(O3:O33)</f>
        <v>969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969</v>
      </c>
      <c r="W36" s="140">
        <f>SUM(W3:W33)</f>
        <v>34219.915229999999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10</v>
      </c>
      <c r="AJ36" s="223">
        <f>SUM(AJ3:AJ33)</f>
        <v>1252323</v>
      </c>
      <c r="AK36" s="224" t="s">
        <v>52</v>
      </c>
      <c r="AL36" s="225"/>
      <c r="AM36" s="225"/>
      <c r="AN36" s="223">
        <f>SUM(AN3:AN33)</f>
        <v>60278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84.524015625000004</v>
      </c>
      <c r="M37" s="144">
        <f>AVERAGE(M3:M34)</f>
        <v>16.821874999999999</v>
      </c>
      <c r="N37" s="134" t="s">
        <v>48</v>
      </c>
      <c r="O37" s="145">
        <f>O36*35.31467</f>
        <v>34219.915229999999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22</v>
      </c>
      <c r="AN37" s="228">
        <f>IFERROR(AN36/SUM(AM3:AM33),"")</f>
        <v>62.20639834881321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83.729399999999998</v>
      </c>
      <c r="M38" s="145">
        <f>MIN(M3:M34)</f>
        <v>14.7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92.976417187500019</v>
      </c>
      <c r="M44" s="152">
        <f>M37*(1+$L$43)</f>
        <v>18.5040625</v>
      </c>
    </row>
    <row r="45" spans="1:41" x14ac:dyDescent="0.2">
      <c r="K45" s="151" t="s">
        <v>62</v>
      </c>
      <c r="L45" s="152">
        <f>L37*(1-$L$43)</f>
        <v>76.071614062500004</v>
      </c>
      <c r="M45" s="152">
        <f>M37*(1-$L$43)</f>
        <v>15.139687499999999</v>
      </c>
    </row>
    <row r="47" spans="1:41" x14ac:dyDescent="0.2">
      <c r="A47" s="134" t="s">
        <v>63</v>
      </c>
      <c r="B47" s="153" t="s">
        <v>64</v>
      </c>
    </row>
    <row r="48" spans="1:41" x14ac:dyDescent="0.2">
      <c r="A48" s="134" t="s">
        <v>65</v>
      </c>
      <c r="B48" s="154">
        <v>40583</v>
      </c>
    </row>
  </sheetData>
  <phoneticPr fontId="0" type="noConversion"/>
  <conditionalFormatting sqref="L3:L34">
    <cfRule type="cellIs" dxfId="287" priority="47" stopIfTrue="1" operator="lessThan">
      <formula>$L$45</formula>
    </cfRule>
    <cfRule type="cellIs" dxfId="286" priority="48" stopIfTrue="1" operator="greaterThan">
      <formula>$L$44</formula>
    </cfRule>
  </conditionalFormatting>
  <conditionalFormatting sqref="M3:M34">
    <cfRule type="cellIs" dxfId="285" priority="45" stopIfTrue="1" operator="lessThan">
      <formula>$M$45</formula>
    </cfRule>
    <cfRule type="cellIs" dxfId="284" priority="46" stopIfTrue="1" operator="greaterThan">
      <formula>$M$44</formula>
    </cfRule>
  </conditionalFormatting>
  <conditionalFormatting sqref="O3:O34">
    <cfRule type="cellIs" dxfId="283" priority="44" stopIfTrue="1" operator="lessThan">
      <formula>0</formula>
    </cfRule>
  </conditionalFormatting>
  <conditionalFormatting sqref="O3:O33">
    <cfRule type="cellIs" dxfId="282" priority="43" stopIfTrue="1" operator="lessThan">
      <formula>0</formula>
    </cfRule>
  </conditionalFormatting>
  <conditionalFormatting sqref="O3">
    <cfRule type="cellIs" dxfId="281" priority="42" stopIfTrue="1" operator="notEqual">
      <formula>$P$3</formula>
    </cfRule>
  </conditionalFormatting>
  <conditionalFormatting sqref="O4">
    <cfRule type="cellIs" dxfId="280" priority="41" stopIfTrue="1" operator="notEqual">
      <formula>P$4</formula>
    </cfRule>
  </conditionalFormatting>
  <conditionalFormatting sqref="O5">
    <cfRule type="cellIs" dxfId="279" priority="40" stopIfTrue="1" operator="notEqual">
      <formula>$P$5</formula>
    </cfRule>
  </conditionalFormatting>
  <conditionalFormatting sqref="O6">
    <cfRule type="cellIs" dxfId="278" priority="39" stopIfTrue="1" operator="notEqual">
      <formula>$P$6</formula>
    </cfRule>
  </conditionalFormatting>
  <conditionalFormatting sqref="O7">
    <cfRule type="cellIs" dxfId="277" priority="38" stopIfTrue="1" operator="notEqual">
      <formula>$P$7</formula>
    </cfRule>
  </conditionalFormatting>
  <conditionalFormatting sqref="O8">
    <cfRule type="cellIs" dxfId="276" priority="37" stopIfTrue="1" operator="notEqual">
      <formula>$P$8</formula>
    </cfRule>
  </conditionalFormatting>
  <conditionalFormatting sqref="O9">
    <cfRule type="cellIs" dxfId="275" priority="36" stopIfTrue="1" operator="notEqual">
      <formula>$P$9</formula>
    </cfRule>
  </conditionalFormatting>
  <conditionalFormatting sqref="O10">
    <cfRule type="cellIs" dxfId="274" priority="34" stopIfTrue="1" operator="notEqual">
      <formula>$P$10</formula>
    </cfRule>
    <cfRule type="cellIs" dxfId="273" priority="35" stopIfTrue="1" operator="greaterThan">
      <formula>$P$10</formula>
    </cfRule>
  </conditionalFormatting>
  <conditionalFormatting sqref="O11">
    <cfRule type="cellIs" dxfId="272" priority="32" stopIfTrue="1" operator="notEqual">
      <formula>$P$11</formula>
    </cfRule>
    <cfRule type="cellIs" dxfId="271" priority="33" stopIfTrue="1" operator="greaterThan">
      <formula>$P$11</formula>
    </cfRule>
  </conditionalFormatting>
  <conditionalFormatting sqref="O12">
    <cfRule type="cellIs" dxfId="270" priority="31" stopIfTrue="1" operator="notEqual">
      <formula>$P$12</formula>
    </cfRule>
  </conditionalFormatting>
  <conditionalFormatting sqref="O14">
    <cfRule type="cellIs" dxfId="269" priority="30" stopIfTrue="1" operator="notEqual">
      <formula>$P$14</formula>
    </cfRule>
  </conditionalFormatting>
  <conditionalFormatting sqref="O15">
    <cfRule type="cellIs" dxfId="268" priority="29" stopIfTrue="1" operator="notEqual">
      <formula>$P$15</formula>
    </cfRule>
  </conditionalFormatting>
  <conditionalFormatting sqref="O16">
    <cfRule type="cellIs" dxfId="267" priority="28" stopIfTrue="1" operator="notEqual">
      <formula>$P$16</formula>
    </cfRule>
  </conditionalFormatting>
  <conditionalFormatting sqref="O17">
    <cfRule type="cellIs" dxfId="266" priority="27" stopIfTrue="1" operator="notEqual">
      <formula>$P$17</formula>
    </cfRule>
  </conditionalFormatting>
  <conditionalFormatting sqref="O18">
    <cfRule type="cellIs" dxfId="265" priority="26" stopIfTrue="1" operator="notEqual">
      <formula>$P$18</formula>
    </cfRule>
  </conditionalFormatting>
  <conditionalFormatting sqref="O19">
    <cfRule type="cellIs" dxfId="264" priority="24" stopIfTrue="1" operator="notEqual">
      <formula>$P$19</formula>
    </cfRule>
    <cfRule type="cellIs" dxfId="263" priority="25" stopIfTrue="1" operator="greaterThan">
      <formula>$P$19</formula>
    </cfRule>
  </conditionalFormatting>
  <conditionalFormatting sqref="O20">
    <cfRule type="cellIs" dxfId="262" priority="22" stopIfTrue="1" operator="notEqual">
      <formula>$P$20</formula>
    </cfRule>
    <cfRule type="cellIs" dxfId="261" priority="23" stopIfTrue="1" operator="greaterThan">
      <formula>$P$20</formula>
    </cfRule>
  </conditionalFormatting>
  <conditionalFormatting sqref="O21">
    <cfRule type="cellIs" dxfId="260" priority="21" stopIfTrue="1" operator="notEqual">
      <formula>$P$21</formula>
    </cfRule>
  </conditionalFormatting>
  <conditionalFormatting sqref="O22">
    <cfRule type="cellIs" dxfId="259" priority="20" stopIfTrue="1" operator="notEqual">
      <formula>$P$22</formula>
    </cfRule>
  </conditionalFormatting>
  <conditionalFormatting sqref="O23">
    <cfRule type="cellIs" dxfId="258" priority="19" stopIfTrue="1" operator="notEqual">
      <formula>$P$23</formula>
    </cfRule>
  </conditionalFormatting>
  <conditionalFormatting sqref="O24">
    <cfRule type="cellIs" dxfId="257" priority="17" stopIfTrue="1" operator="notEqual">
      <formula>$P$24</formula>
    </cfRule>
    <cfRule type="cellIs" dxfId="256" priority="18" stopIfTrue="1" operator="greaterThan">
      <formula>$P$24</formula>
    </cfRule>
  </conditionalFormatting>
  <conditionalFormatting sqref="O25">
    <cfRule type="cellIs" dxfId="255" priority="15" stopIfTrue="1" operator="notEqual">
      <formula>$P$25</formula>
    </cfRule>
    <cfRule type="cellIs" dxfId="254" priority="16" stopIfTrue="1" operator="greaterThan">
      <formula>$P$25</formula>
    </cfRule>
  </conditionalFormatting>
  <conditionalFormatting sqref="O26">
    <cfRule type="cellIs" dxfId="253" priority="14" stopIfTrue="1" operator="notEqual">
      <formula>$P$26</formula>
    </cfRule>
  </conditionalFormatting>
  <conditionalFormatting sqref="O27">
    <cfRule type="cellIs" dxfId="252" priority="13" stopIfTrue="1" operator="notEqual">
      <formula>$P$27</formula>
    </cfRule>
  </conditionalFormatting>
  <conditionalFormatting sqref="O28">
    <cfRule type="cellIs" dxfId="251" priority="12" stopIfTrue="1" operator="notEqual">
      <formula>$P$28</formula>
    </cfRule>
  </conditionalFormatting>
  <conditionalFormatting sqref="O29">
    <cfRule type="cellIs" dxfId="250" priority="11" stopIfTrue="1" operator="notEqual">
      <formula>$P$29</formula>
    </cfRule>
  </conditionalFormatting>
  <conditionalFormatting sqref="O30">
    <cfRule type="cellIs" dxfId="249" priority="10" stopIfTrue="1" operator="notEqual">
      <formula>$P$30</formula>
    </cfRule>
  </conditionalFormatting>
  <conditionalFormatting sqref="O31">
    <cfRule type="cellIs" dxfId="248" priority="8" stopIfTrue="1" operator="notEqual">
      <formula>$P$31</formula>
    </cfRule>
    <cfRule type="cellIs" dxfId="247" priority="9" stopIfTrue="1" operator="greaterThan">
      <formula>$P$31</formula>
    </cfRule>
  </conditionalFormatting>
  <conditionalFormatting sqref="O32">
    <cfRule type="cellIs" dxfId="246" priority="6" stopIfTrue="1" operator="notEqual">
      <formula>$P$32</formula>
    </cfRule>
    <cfRule type="cellIs" dxfId="245" priority="7" stopIfTrue="1" operator="greaterThan">
      <formula>$P$32</formula>
    </cfRule>
  </conditionalFormatting>
  <conditionalFormatting sqref="O33">
    <cfRule type="cellIs" dxfId="244" priority="5" stopIfTrue="1" operator="notEqual">
      <formula>$P$33</formula>
    </cfRule>
  </conditionalFormatting>
  <conditionalFormatting sqref="O13">
    <cfRule type="cellIs" dxfId="243" priority="4" stopIfTrue="1" operator="notEqual">
      <formula>$P$13</formula>
    </cfRule>
  </conditionalFormatting>
  <conditionalFormatting sqref="AG3:AG34">
    <cfRule type="cellIs" dxfId="242" priority="3" stopIfTrue="1" operator="notEqual">
      <formula>E3</formula>
    </cfRule>
  </conditionalFormatting>
  <conditionalFormatting sqref="AH3:AH34">
    <cfRule type="cellIs" dxfId="241" priority="2" stopIfTrue="1" operator="notBetween">
      <formula>AI3+$AG$40</formula>
      <formula>AI3-$AG$40</formula>
    </cfRule>
  </conditionalFormatting>
  <conditionalFormatting sqref="AL3:AL33">
    <cfRule type="cellIs" dxfId="240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G32" sqref="G32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285</v>
      </c>
      <c r="B3" s="88">
        <v>0.375</v>
      </c>
      <c r="C3" s="89">
        <v>2013</v>
      </c>
      <c r="D3" s="89">
        <v>8</v>
      </c>
      <c r="E3" s="89">
        <v>1</v>
      </c>
      <c r="F3" s="90">
        <v>980005</v>
      </c>
      <c r="G3" s="89">
        <v>0</v>
      </c>
      <c r="H3" s="90">
        <v>12172</v>
      </c>
      <c r="I3" s="89">
        <v>0</v>
      </c>
      <c r="J3" s="89">
        <v>0</v>
      </c>
      <c r="K3" s="89">
        <v>0</v>
      </c>
      <c r="L3" s="91">
        <v>84.6648</v>
      </c>
      <c r="M3" s="90">
        <v>19</v>
      </c>
      <c r="N3" s="92">
        <v>0</v>
      </c>
      <c r="O3" s="93">
        <v>2213</v>
      </c>
      <c r="P3" s="94">
        <f>F4-F3</f>
        <v>2213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2213</v>
      </c>
      <c r="W3" s="99">
        <f>V3*35.31467</f>
        <v>78151.364709999994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980005</v>
      </c>
      <c r="AF3" s="87">
        <v>285</v>
      </c>
      <c r="AG3" s="92">
        <v>1</v>
      </c>
      <c r="AH3" s="200">
        <v>980005</v>
      </c>
      <c r="AI3" s="201">
        <f>IFERROR(AE3*1,0)</f>
        <v>980005</v>
      </c>
      <c r="AJ3" s="202">
        <f>(AI3-AH3)</f>
        <v>0</v>
      </c>
      <c r="AL3" s="203">
        <f>AH4-AH3</f>
        <v>-980005</v>
      </c>
      <c r="AM3" s="204">
        <f>AI4-AI3</f>
        <v>2213</v>
      </c>
      <c r="AN3" s="205">
        <f>(AM3-AL3)</f>
        <v>982218</v>
      </c>
      <c r="AO3" s="206">
        <f>IFERROR(AN3/AM3,"")</f>
        <v>443.84003615002257</v>
      </c>
    </row>
    <row r="4" spans="1:41" x14ac:dyDescent="0.2">
      <c r="A4" s="103">
        <v>285</v>
      </c>
      <c r="B4" s="104">
        <v>0.375</v>
      </c>
      <c r="C4" s="105">
        <v>2013</v>
      </c>
      <c r="D4" s="105">
        <v>8</v>
      </c>
      <c r="E4" s="105">
        <v>2</v>
      </c>
      <c r="F4" s="106">
        <v>982218</v>
      </c>
      <c r="G4" s="105">
        <v>0</v>
      </c>
      <c r="H4" s="106">
        <v>656158</v>
      </c>
      <c r="I4" s="105">
        <v>0</v>
      </c>
      <c r="J4" s="105">
        <v>0</v>
      </c>
      <c r="K4" s="105">
        <v>0</v>
      </c>
      <c r="L4" s="107">
        <v>83.391999999999996</v>
      </c>
      <c r="M4" s="106">
        <v>20.7</v>
      </c>
      <c r="N4" s="108">
        <v>0</v>
      </c>
      <c r="O4" s="109">
        <v>609</v>
      </c>
      <c r="P4" s="94">
        <f t="shared" ref="P4:P33" si="0">F5-F4</f>
        <v>609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609</v>
      </c>
      <c r="W4" s="113">
        <f>V4*35.31467</f>
        <v>21506.634030000001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982218</v>
      </c>
      <c r="AF4" s="103"/>
      <c r="AG4" s="207"/>
      <c r="AH4" s="208"/>
      <c r="AI4" s="209">
        <f t="shared" ref="AI4:AI34" si="4">IFERROR(AE4*1,0)</f>
        <v>982218</v>
      </c>
      <c r="AJ4" s="210">
        <f t="shared" ref="AJ4:AJ34" si="5">(AI4-AH4)</f>
        <v>982218</v>
      </c>
      <c r="AL4" s="203">
        <f t="shared" ref="AL4:AM33" si="6">AH5-AH4</f>
        <v>0</v>
      </c>
      <c r="AM4" s="211">
        <f t="shared" si="6"/>
        <v>609</v>
      </c>
      <c r="AN4" s="212">
        <f t="shared" ref="AN4:AN33" si="7">(AM4-AL4)</f>
        <v>609</v>
      </c>
      <c r="AO4" s="213">
        <f t="shared" ref="AO4:AO33" si="8">IFERROR(AN4/AM4,"")</f>
        <v>1</v>
      </c>
    </row>
    <row r="5" spans="1:41" x14ac:dyDescent="0.2">
      <c r="A5" s="103">
        <v>285</v>
      </c>
      <c r="B5" s="104">
        <v>0.375</v>
      </c>
      <c r="C5" s="105">
        <v>2013</v>
      </c>
      <c r="D5" s="105">
        <v>8</v>
      </c>
      <c r="E5" s="105">
        <v>3</v>
      </c>
      <c r="F5" s="106">
        <v>982827</v>
      </c>
      <c r="G5" s="105">
        <v>0</v>
      </c>
      <c r="H5" s="106">
        <v>656252</v>
      </c>
      <c r="I5" s="105">
        <v>0</v>
      </c>
      <c r="J5" s="105">
        <v>0</v>
      </c>
      <c r="K5" s="105">
        <v>0</v>
      </c>
      <c r="L5" s="107">
        <v>84.517899999999997</v>
      </c>
      <c r="M5" s="106">
        <v>19.100000000000001</v>
      </c>
      <c r="N5" s="108">
        <v>0</v>
      </c>
      <c r="O5" s="109">
        <v>0</v>
      </c>
      <c r="P5" s="94">
        <f t="shared" si="0"/>
        <v>0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0</v>
      </c>
      <c r="W5" s="113">
        <f t="shared" ref="W5:W33" si="10">V5*35.31467</f>
        <v>0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982827</v>
      </c>
      <c r="AF5" s="103"/>
      <c r="AG5" s="207"/>
      <c r="AH5" s="208"/>
      <c r="AI5" s="209">
        <f t="shared" si="4"/>
        <v>982827</v>
      </c>
      <c r="AJ5" s="210">
        <f t="shared" si="5"/>
        <v>982827</v>
      </c>
      <c r="AL5" s="203">
        <f t="shared" si="6"/>
        <v>0</v>
      </c>
      <c r="AM5" s="211">
        <f t="shared" si="6"/>
        <v>0</v>
      </c>
      <c r="AN5" s="212">
        <f t="shared" si="7"/>
        <v>0</v>
      </c>
      <c r="AO5" s="213" t="str">
        <f t="shared" si="8"/>
        <v/>
      </c>
    </row>
    <row r="6" spans="1:41" x14ac:dyDescent="0.2">
      <c r="A6" s="103">
        <v>285</v>
      </c>
      <c r="B6" s="104">
        <v>0.375</v>
      </c>
      <c r="C6" s="105">
        <v>2013</v>
      </c>
      <c r="D6" s="105">
        <v>8</v>
      </c>
      <c r="E6" s="105">
        <v>4</v>
      </c>
      <c r="F6" s="106">
        <v>982827</v>
      </c>
      <c r="G6" s="105">
        <v>0</v>
      </c>
      <c r="H6" s="106">
        <v>656252</v>
      </c>
      <c r="I6" s="105">
        <v>0</v>
      </c>
      <c r="J6" s="105">
        <v>0</v>
      </c>
      <c r="K6" s="105">
        <v>0</v>
      </c>
      <c r="L6" s="107">
        <v>88.001199999999997</v>
      </c>
      <c r="M6" s="106">
        <v>19</v>
      </c>
      <c r="N6" s="108">
        <v>0</v>
      </c>
      <c r="O6" s="109">
        <v>1144</v>
      </c>
      <c r="P6" s="94">
        <f t="shared" si="0"/>
        <v>1144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1144</v>
      </c>
      <c r="W6" s="113">
        <f t="shared" si="10"/>
        <v>40399.982479999999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982827</v>
      </c>
      <c r="AF6" s="103"/>
      <c r="AG6" s="207"/>
      <c r="AH6" s="208"/>
      <c r="AI6" s="209">
        <f t="shared" si="4"/>
        <v>982827</v>
      </c>
      <c r="AJ6" s="210">
        <f t="shared" si="5"/>
        <v>982827</v>
      </c>
      <c r="AL6" s="203">
        <f t="shared" si="6"/>
        <v>0</v>
      </c>
      <c r="AM6" s="211">
        <f t="shared" si="6"/>
        <v>1144</v>
      </c>
      <c r="AN6" s="212">
        <f t="shared" si="7"/>
        <v>1144</v>
      </c>
      <c r="AO6" s="213">
        <f t="shared" si="8"/>
        <v>1</v>
      </c>
    </row>
    <row r="7" spans="1:41" x14ac:dyDescent="0.2">
      <c r="A7" s="103">
        <v>285</v>
      </c>
      <c r="B7" s="104">
        <v>0.375</v>
      </c>
      <c r="C7" s="105">
        <v>2013</v>
      </c>
      <c r="D7" s="105">
        <v>8</v>
      </c>
      <c r="E7" s="105">
        <v>5</v>
      </c>
      <c r="F7" s="106">
        <v>983971</v>
      </c>
      <c r="G7" s="105">
        <v>0</v>
      </c>
      <c r="H7" s="106">
        <v>656425</v>
      </c>
      <c r="I7" s="105">
        <v>0</v>
      </c>
      <c r="J7" s="105">
        <v>0</v>
      </c>
      <c r="K7" s="105">
        <v>0</v>
      </c>
      <c r="L7" s="107">
        <v>85.809700000000007</v>
      </c>
      <c r="M7" s="106">
        <v>22.2</v>
      </c>
      <c r="N7" s="108">
        <v>0</v>
      </c>
      <c r="O7" s="109">
        <v>2875</v>
      </c>
      <c r="P7" s="94">
        <f t="shared" si="0"/>
        <v>2875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2875</v>
      </c>
      <c r="W7" s="113">
        <f t="shared" si="10"/>
        <v>101529.67625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983971</v>
      </c>
      <c r="AF7" s="103"/>
      <c r="AG7" s="207"/>
      <c r="AH7" s="208"/>
      <c r="AI7" s="209">
        <f t="shared" si="4"/>
        <v>983971</v>
      </c>
      <c r="AJ7" s="210">
        <f t="shared" si="5"/>
        <v>983971</v>
      </c>
      <c r="AL7" s="203">
        <f t="shared" si="6"/>
        <v>0</v>
      </c>
      <c r="AM7" s="211">
        <f t="shared" si="6"/>
        <v>2875</v>
      </c>
      <c r="AN7" s="212">
        <f t="shared" si="7"/>
        <v>2875</v>
      </c>
      <c r="AO7" s="213">
        <f t="shared" si="8"/>
        <v>1</v>
      </c>
    </row>
    <row r="8" spans="1:41" x14ac:dyDescent="0.2">
      <c r="A8" s="103">
        <v>285</v>
      </c>
      <c r="B8" s="104">
        <v>0.375</v>
      </c>
      <c r="C8" s="105">
        <v>2013</v>
      </c>
      <c r="D8" s="105">
        <v>8</v>
      </c>
      <c r="E8" s="105">
        <v>6</v>
      </c>
      <c r="F8" s="106">
        <v>986846</v>
      </c>
      <c r="G8" s="105">
        <v>0</v>
      </c>
      <c r="H8" s="106">
        <v>656866</v>
      </c>
      <c r="I8" s="105">
        <v>0</v>
      </c>
      <c r="J8" s="105">
        <v>0</v>
      </c>
      <c r="K8" s="105">
        <v>0</v>
      </c>
      <c r="L8" s="107">
        <v>82.975200000000001</v>
      </c>
      <c r="M8" s="106">
        <v>21</v>
      </c>
      <c r="N8" s="108">
        <v>0</v>
      </c>
      <c r="O8" s="109">
        <v>2959</v>
      </c>
      <c r="P8" s="94">
        <f t="shared" si="0"/>
        <v>2959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2959</v>
      </c>
      <c r="W8" s="113">
        <f t="shared" si="10"/>
        <v>104496.10853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986846</v>
      </c>
      <c r="AF8" s="103"/>
      <c r="AG8" s="207"/>
      <c r="AH8" s="208"/>
      <c r="AI8" s="209">
        <f t="shared" si="4"/>
        <v>986846</v>
      </c>
      <c r="AJ8" s="210">
        <f t="shared" si="5"/>
        <v>986846</v>
      </c>
      <c r="AL8" s="203">
        <f t="shared" si="6"/>
        <v>0</v>
      </c>
      <c r="AM8" s="211">
        <f t="shared" si="6"/>
        <v>2959</v>
      </c>
      <c r="AN8" s="212">
        <f t="shared" si="7"/>
        <v>2959</v>
      </c>
      <c r="AO8" s="213">
        <f t="shared" si="8"/>
        <v>1</v>
      </c>
    </row>
    <row r="9" spans="1:41" x14ac:dyDescent="0.2">
      <c r="A9" s="103">
        <v>285</v>
      </c>
      <c r="B9" s="104">
        <v>0.375</v>
      </c>
      <c r="C9" s="105">
        <v>2013</v>
      </c>
      <c r="D9" s="105">
        <v>8</v>
      </c>
      <c r="E9" s="105">
        <v>7</v>
      </c>
      <c r="F9" s="106">
        <v>989805</v>
      </c>
      <c r="G9" s="105">
        <v>0</v>
      </c>
      <c r="H9" s="106">
        <v>657320</v>
      </c>
      <c r="I9" s="105">
        <v>0</v>
      </c>
      <c r="J9" s="105">
        <v>0</v>
      </c>
      <c r="K9" s="105">
        <v>0</v>
      </c>
      <c r="L9" s="107">
        <v>82.416700000000006</v>
      </c>
      <c r="M9" s="106">
        <v>21.1</v>
      </c>
      <c r="N9" s="108">
        <v>0</v>
      </c>
      <c r="O9" s="109">
        <v>2689</v>
      </c>
      <c r="P9" s="94">
        <f t="shared" si="0"/>
        <v>2689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2689</v>
      </c>
      <c r="W9" s="113">
        <f t="shared" si="10"/>
        <v>94961.147629999992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989805</v>
      </c>
      <c r="AF9" s="103"/>
      <c r="AG9" s="207"/>
      <c r="AH9" s="208"/>
      <c r="AI9" s="209">
        <f t="shared" si="4"/>
        <v>989805</v>
      </c>
      <c r="AJ9" s="210">
        <f t="shared" si="5"/>
        <v>989805</v>
      </c>
      <c r="AL9" s="203">
        <f t="shared" si="6"/>
        <v>0</v>
      </c>
      <c r="AM9" s="211">
        <f t="shared" si="6"/>
        <v>2689</v>
      </c>
      <c r="AN9" s="212">
        <f t="shared" si="7"/>
        <v>2689</v>
      </c>
      <c r="AO9" s="213">
        <f t="shared" si="8"/>
        <v>1</v>
      </c>
    </row>
    <row r="10" spans="1:41" x14ac:dyDescent="0.2">
      <c r="A10" s="103">
        <v>285</v>
      </c>
      <c r="B10" s="104">
        <v>0.375</v>
      </c>
      <c r="C10" s="105">
        <v>2013</v>
      </c>
      <c r="D10" s="105">
        <v>8</v>
      </c>
      <c r="E10" s="105">
        <v>8</v>
      </c>
      <c r="F10" s="106">
        <v>992494</v>
      </c>
      <c r="G10" s="105">
        <v>0</v>
      </c>
      <c r="H10" s="106">
        <v>657733</v>
      </c>
      <c r="I10" s="105">
        <v>0</v>
      </c>
      <c r="J10" s="105">
        <v>0</v>
      </c>
      <c r="K10" s="105">
        <v>0</v>
      </c>
      <c r="L10" s="107">
        <v>82.519599999999997</v>
      </c>
      <c r="M10" s="106">
        <v>21.3</v>
      </c>
      <c r="N10" s="108">
        <v>0</v>
      </c>
      <c r="O10" s="109">
        <v>2833</v>
      </c>
      <c r="P10" s="94">
        <f t="shared" si="0"/>
        <v>2833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2833</v>
      </c>
      <c r="W10" s="113">
        <f t="shared" si="10"/>
        <v>100046.46011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992494</v>
      </c>
      <c r="AF10" s="103"/>
      <c r="AG10" s="207"/>
      <c r="AH10" s="208"/>
      <c r="AI10" s="209">
        <f t="shared" si="4"/>
        <v>992494</v>
      </c>
      <c r="AJ10" s="210">
        <f t="shared" si="5"/>
        <v>992494</v>
      </c>
      <c r="AL10" s="203">
        <f t="shared" si="6"/>
        <v>0</v>
      </c>
      <c r="AM10" s="211">
        <f t="shared" si="6"/>
        <v>2833</v>
      </c>
      <c r="AN10" s="212">
        <f t="shared" si="7"/>
        <v>2833</v>
      </c>
      <c r="AO10" s="213">
        <f t="shared" si="8"/>
        <v>1</v>
      </c>
    </row>
    <row r="11" spans="1:41" x14ac:dyDescent="0.2">
      <c r="A11" s="103">
        <v>285</v>
      </c>
      <c r="B11" s="104">
        <v>0.375</v>
      </c>
      <c r="C11" s="105">
        <v>2013</v>
      </c>
      <c r="D11" s="105">
        <v>8</v>
      </c>
      <c r="E11" s="105">
        <v>9</v>
      </c>
      <c r="F11" s="106">
        <v>995327</v>
      </c>
      <c r="G11" s="105">
        <v>0</v>
      </c>
      <c r="H11" s="106">
        <v>658166</v>
      </c>
      <c r="I11" s="105">
        <v>0</v>
      </c>
      <c r="J11" s="105">
        <v>0</v>
      </c>
      <c r="K11" s="105">
        <v>0</v>
      </c>
      <c r="L11" s="107">
        <v>82.662199999999999</v>
      </c>
      <c r="M11" s="106">
        <v>20.7</v>
      </c>
      <c r="N11" s="108">
        <v>0</v>
      </c>
      <c r="O11" s="109">
        <v>1302</v>
      </c>
      <c r="P11" s="94">
        <f t="shared" si="0"/>
        <v>1302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1302</v>
      </c>
      <c r="W11" s="116">
        <f t="shared" si="10"/>
        <v>45979.700340000003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995327</v>
      </c>
      <c r="AF11" s="103"/>
      <c r="AG11" s="207"/>
      <c r="AH11" s="208"/>
      <c r="AI11" s="209">
        <f t="shared" si="4"/>
        <v>995327</v>
      </c>
      <c r="AJ11" s="210">
        <f t="shared" si="5"/>
        <v>995327</v>
      </c>
      <c r="AL11" s="203">
        <f t="shared" si="6"/>
        <v>0</v>
      </c>
      <c r="AM11" s="211">
        <f t="shared" si="6"/>
        <v>1302</v>
      </c>
      <c r="AN11" s="212">
        <f t="shared" si="7"/>
        <v>1302</v>
      </c>
      <c r="AO11" s="213">
        <f t="shared" si="8"/>
        <v>1</v>
      </c>
    </row>
    <row r="12" spans="1:41" x14ac:dyDescent="0.2">
      <c r="A12" s="103">
        <v>285</v>
      </c>
      <c r="B12" s="104">
        <v>0.375</v>
      </c>
      <c r="C12" s="105">
        <v>2013</v>
      </c>
      <c r="D12" s="105">
        <v>8</v>
      </c>
      <c r="E12" s="105">
        <v>10</v>
      </c>
      <c r="F12" s="106">
        <v>996629</v>
      </c>
      <c r="G12" s="105">
        <v>0</v>
      </c>
      <c r="H12" s="106">
        <v>658367</v>
      </c>
      <c r="I12" s="105">
        <v>0</v>
      </c>
      <c r="J12" s="105">
        <v>0</v>
      </c>
      <c r="K12" s="105">
        <v>0</v>
      </c>
      <c r="L12" s="107">
        <v>84.015600000000006</v>
      </c>
      <c r="M12" s="106">
        <v>18.3</v>
      </c>
      <c r="N12" s="108">
        <v>0</v>
      </c>
      <c r="O12" s="109">
        <v>164</v>
      </c>
      <c r="P12" s="94">
        <f t="shared" si="0"/>
        <v>164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164</v>
      </c>
      <c r="W12" s="116">
        <f t="shared" si="10"/>
        <v>5791.6058800000001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996629</v>
      </c>
      <c r="AF12" s="103"/>
      <c r="AG12" s="207"/>
      <c r="AH12" s="208"/>
      <c r="AI12" s="209">
        <f t="shared" si="4"/>
        <v>996629</v>
      </c>
      <c r="AJ12" s="210">
        <f t="shared" si="5"/>
        <v>996629</v>
      </c>
      <c r="AL12" s="203">
        <f t="shared" si="6"/>
        <v>0</v>
      </c>
      <c r="AM12" s="211">
        <f t="shared" si="6"/>
        <v>164</v>
      </c>
      <c r="AN12" s="212">
        <f t="shared" si="7"/>
        <v>164</v>
      </c>
      <c r="AO12" s="213">
        <f t="shared" si="8"/>
        <v>1</v>
      </c>
    </row>
    <row r="13" spans="1:41" x14ac:dyDescent="0.2">
      <c r="A13" s="103">
        <v>285</v>
      </c>
      <c r="B13" s="104">
        <v>0.375</v>
      </c>
      <c r="C13" s="105">
        <v>2013</v>
      </c>
      <c r="D13" s="105">
        <v>8</v>
      </c>
      <c r="E13" s="105">
        <v>11</v>
      </c>
      <c r="F13" s="106">
        <v>996793</v>
      </c>
      <c r="G13" s="105">
        <v>0</v>
      </c>
      <c r="H13" s="106">
        <v>658391</v>
      </c>
      <c r="I13" s="105">
        <v>0</v>
      </c>
      <c r="J13" s="105">
        <v>0</v>
      </c>
      <c r="K13" s="105">
        <v>0</v>
      </c>
      <c r="L13" s="107">
        <v>85.520200000000003</v>
      </c>
      <c r="M13" s="106">
        <v>17.8</v>
      </c>
      <c r="N13" s="108">
        <v>0</v>
      </c>
      <c r="O13" s="109">
        <v>2137</v>
      </c>
      <c r="P13" s="94">
        <f t="shared" si="0"/>
        <v>2137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2137</v>
      </c>
      <c r="W13" s="116">
        <f t="shared" si="10"/>
        <v>75467.449789999999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996793</v>
      </c>
      <c r="AF13" s="103"/>
      <c r="AG13" s="207"/>
      <c r="AH13" s="208"/>
      <c r="AI13" s="209">
        <f t="shared" si="4"/>
        <v>996793</v>
      </c>
      <c r="AJ13" s="210">
        <f t="shared" si="5"/>
        <v>996793</v>
      </c>
      <c r="AL13" s="203">
        <f t="shared" si="6"/>
        <v>0</v>
      </c>
      <c r="AM13" s="211">
        <f t="shared" si="6"/>
        <v>2137</v>
      </c>
      <c r="AN13" s="212">
        <f t="shared" si="7"/>
        <v>2137</v>
      </c>
      <c r="AO13" s="213">
        <f t="shared" si="8"/>
        <v>1</v>
      </c>
    </row>
    <row r="14" spans="1:41" x14ac:dyDescent="0.2">
      <c r="A14" s="103">
        <v>285</v>
      </c>
      <c r="B14" s="104">
        <v>0.375</v>
      </c>
      <c r="C14" s="105">
        <v>2013</v>
      </c>
      <c r="D14" s="105">
        <v>8</v>
      </c>
      <c r="E14" s="105">
        <v>12</v>
      </c>
      <c r="F14" s="106">
        <v>998930</v>
      </c>
      <c r="G14" s="105">
        <v>0</v>
      </c>
      <c r="H14" s="106">
        <v>658715</v>
      </c>
      <c r="I14" s="105">
        <v>0</v>
      </c>
      <c r="J14" s="105">
        <v>0</v>
      </c>
      <c r="K14" s="105">
        <v>0</v>
      </c>
      <c r="L14" s="107">
        <v>84.045199999999994</v>
      </c>
      <c r="M14" s="106">
        <v>20.2</v>
      </c>
      <c r="N14" s="108">
        <v>0</v>
      </c>
      <c r="O14" s="109">
        <v>2749</v>
      </c>
      <c r="P14" s="94">
        <f t="shared" si="0"/>
        <v>-997251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2749</v>
      </c>
      <c r="W14" s="116">
        <f t="shared" si="10"/>
        <v>97080.027829999992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998930</v>
      </c>
      <c r="AF14" s="103"/>
      <c r="AG14" s="207"/>
      <c r="AH14" s="208"/>
      <c r="AI14" s="209">
        <f t="shared" si="4"/>
        <v>998930</v>
      </c>
      <c r="AJ14" s="210">
        <f t="shared" si="5"/>
        <v>998930</v>
      </c>
      <c r="AL14" s="203">
        <f t="shared" si="6"/>
        <v>0</v>
      </c>
      <c r="AM14" s="211">
        <f t="shared" si="6"/>
        <v>-997251</v>
      </c>
      <c r="AN14" s="212">
        <f t="shared" si="7"/>
        <v>-997251</v>
      </c>
      <c r="AO14" s="213">
        <f t="shared" si="8"/>
        <v>1</v>
      </c>
    </row>
    <row r="15" spans="1:41" x14ac:dyDescent="0.2">
      <c r="A15" s="103">
        <v>285</v>
      </c>
      <c r="B15" s="104">
        <v>0.375</v>
      </c>
      <c r="C15" s="105">
        <v>2013</v>
      </c>
      <c r="D15" s="105">
        <v>8</v>
      </c>
      <c r="E15" s="105">
        <v>13</v>
      </c>
      <c r="F15" s="106">
        <v>1679</v>
      </c>
      <c r="G15" s="105">
        <v>0</v>
      </c>
      <c r="H15" s="106">
        <v>659135</v>
      </c>
      <c r="I15" s="105">
        <v>0</v>
      </c>
      <c r="J15" s="105">
        <v>0</v>
      </c>
      <c r="K15" s="105">
        <v>0</v>
      </c>
      <c r="L15" s="107">
        <v>82.573400000000007</v>
      </c>
      <c r="M15" s="106">
        <v>20.2</v>
      </c>
      <c r="N15" s="108">
        <v>0</v>
      </c>
      <c r="O15" s="109">
        <v>2634</v>
      </c>
      <c r="P15" s="94">
        <f t="shared" si="0"/>
        <v>2634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2634</v>
      </c>
      <c r="W15" s="116">
        <f t="shared" si="10"/>
        <v>93018.840779999999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1679</v>
      </c>
      <c r="AF15" s="103"/>
      <c r="AG15" s="207"/>
      <c r="AH15" s="208"/>
      <c r="AI15" s="209">
        <f t="shared" si="4"/>
        <v>1679</v>
      </c>
      <c r="AJ15" s="210">
        <f t="shared" si="5"/>
        <v>1679</v>
      </c>
      <c r="AL15" s="203">
        <f t="shared" si="6"/>
        <v>0</v>
      </c>
      <c r="AM15" s="211">
        <f t="shared" si="6"/>
        <v>2634</v>
      </c>
      <c r="AN15" s="212">
        <f t="shared" si="7"/>
        <v>2634</v>
      </c>
      <c r="AO15" s="213">
        <f t="shared" si="8"/>
        <v>1</v>
      </c>
    </row>
    <row r="16" spans="1:41" x14ac:dyDescent="0.2">
      <c r="A16" s="103">
        <v>285</v>
      </c>
      <c r="B16" s="104">
        <v>0.375</v>
      </c>
      <c r="C16" s="105">
        <v>2013</v>
      </c>
      <c r="D16" s="105">
        <v>8</v>
      </c>
      <c r="E16" s="105">
        <v>14</v>
      </c>
      <c r="F16" s="106">
        <v>4313</v>
      </c>
      <c r="G16" s="105">
        <v>0</v>
      </c>
      <c r="H16" s="106">
        <v>659536</v>
      </c>
      <c r="I16" s="105">
        <v>0</v>
      </c>
      <c r="J16" s="105">
        <v>0</v>
      </c>
      <c r="K16" s="105">
        <v>0</v>
      </c>
      <c r="L16" s="107">
        <v>82.789299999999997</v>
      </c>
      <c r="M16" s="106">
        <v>20.2</v>
      </c>
      <c r="N16" s="108">
        <v>0</v>
      </c>
      <c r="O16" s="109">
        <v>2891</v>
      </c>
      <c r="P16" s="94">
        <f t="shared" si="0"/>
        <v>2891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2891</v>
      </c>
      <c r="W16" s="116">
        <f t="shared" si="10"/>
        <v>102094.71097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4313</v>
      </c>
      <c r="AF16" s="103"/>
      <c r="AG16" s="207"/>
      <c r="AH16" s="208"/>
      <c r="AI16" s="209">
        <f t="shared" si="4"/>
        <v>4313</v>
      </c>
      <c r="AJ16" s="210">
        <f t="shared" si="5"/>
        <v>4313</v>
      </c>
      <c r="AL16" s="203">
        <f t="shared" si="6"/>
        <v>0</v>
      </c>
      <c r="AM16" s="211">
        <f t="shared" si="6"/>
        <v>2891</v>
      </c>
      <c r="AN16" s="212">
        <f t="shared" si="7"/>
        <v>2891</v>
      </c>
      <c r="AO16" s="213">
        <f t="shared" si="8"/>
        <v>1</v>
      </c>
    </row>
    <row r="17" spans="1:41" x14ac:dyDescent="0.2">
      <c r="A17" s="103">
        <v>285</v>
      </c>
      <c r="B17" s="104">
        <v>0.375</v>
      </c>
      <c r="C17" s="105">
        <v>2013</v>
      </c>
      <c r="D17" s="105">
        <v>8</v>
      </c>
      <c r="E17" s="105">
        <v>15</v>
      </c>
      <c r="F17" s="106">
        <v>7204</v>
      </c>
      <c r="G17" s="105">
        <v>0</v>
      </c>
      <c r="H17" s="106">
        <v>659978</v>
      </c>
      <c r="I17" s="105">
        <v>0</v>
      </c>
      <c r="J17" s="105">
        <v>0</v>
      </c>
      <c r="K17" s="105">
        <v>0</v>
      </c>
      <c r="L17" s="107">
        <v>82.680199999999999</v>
      </c>
      <c r="M17" s="106">
        <v>20.7</v>
      </c>
      <c r="N17" s="108">
        <v>0</v>
      </c>
      <c r="O17" s="109">
        <v>3113</v>
      </c>
      <c r="P17" s="94">
        <f t="shared" si="0"/>
        <v>3113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3113</v>
      </c>
      <c r="W17" s="116">
        <f t="shared" si="10"/>
        <v>109934.56771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7204</v>
      </c>
      <c r="AF17" s="103"/>
      <c r="AG17" s="207"/>
      <c r="AH17" s="208"/>
      <c r="AI17" s="209">
        <f t="shared" si="4"/>
        <v>7204</v>
      </c>
      <c r="AJ17" s="210">
        <f t="shared" si="5"/>
        <v>7204</v>
      </c>
      <c r="AL17" s="203">
        <f t="shared" si="6"/>
        <v>0</v>
      </c>
      <c r="AM17" s="211">
        <f t="shared" si="6"/>
        <v>3113</v>
      </c>
      <c r="AN17" s="212">
        <f t="shared" si="7"/>
        <v>3113</v>
      </c>
      <c r="AO17" s="213">
        <f t="shared" si="8"/>
        <v>1</v>
      </c>
    </row>
    <row r="18" spans="1:41" x14ac:dyDescent="0.2">
      <c r="A18" s="103">
        <v>285</v>
      </c>
      <c r="B18" s="104">
        <v>0.375</v>
      </c>
      <c r="C18" s="105">
        <v>2013</v>
      </c>
      <c r="D18" s="105">
        <v>8</v>
      </c>
      <c r="E18" s="105">
        <v>16</v>
      </c>
      <c r="F18" s="106">
        <v>10317</v>
      </c>
      <c r="G18" s="105">
        <v>0</v>
      </c>
      <c r="H18" s="106">
        <v>660455</v>
      </c>
      <c r="I18" s="105">
        <v>0</v>
      </c>
      <c r="J18" s="105">
        <v>0</v>
      </c>
      <c r="K18" s="105">
        <v>0</v>
      </c>
      <c r="L18" s="107">
        <v>82.365300000000005</v>
      </c>
      <c r="M18" s="106">
        <v>20.6</v>
      </c>
      <c r="N18" s="108">
        <v>0</v>
      </c>
      <c r="O18" s="109">
        <v>907</v>
      </c>
      <c r="P18" s="94">
        <f t="shared" si="0"/>
        <v>907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907</v>
      </c>
      <c r="W18" s="116">
        <f t="shared" si="10"/>
        <v>32030.40569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10317</v>
      </c>
      <c r="AF18" s="103"/>
      <c r="AG18" s="207"/>
      <c r="AH18" s="208"/>
      <c r="AI18" s="209">
        <f t="shared" si="4"/>
        <v>10317</v>
      </c>
      <c r="AJ18" s="210">
        <f t="shared" si="5"/>
        <v>10317</v>
      </c>
      <c r="AL18" s="203">
        <f t="shared" si="6"/>
        <v>0</v>
      </c>
      <c r="AM18" s="211">
        <f t="shared" si="6"/>
        <v>907</v>
      </c>
      <c r="AN18" s="212">
        <f t="shared" si="7"/>
        <v>907</v>
      </c>
      <c r="AO18" s="213">
        <f t="shared" si="8"/>
        <v>1</v>
      </c>
    </row>
    <row r="19" spans="1:41" x14ac:dyDescent="0.2">
      <c r="A19" s="103">
        <v>285</v>
      </c>
      <c r="B19" s="104">
        <v>0.375</v>
      </c>
      <c r="C19" s="105">
        <v>2013</v>
      </c>
      <c r="D19" s="105">
        <v>8</v>
      </c>
      <c r="E19" s="105">
        <v>17</v>
      </c>
      <c r="F19" s="106">
        <v>11224</v>
      </c>
      <c r="G19" s="105">
        <v>0</v>
      </c>
      <c r="H19" s="106">
        <v>660594</v>
      </c>
      <c r="I19" s="105">
        <v>0</v>
      </c>
      <c r="J19" s="105">
        <v>0</v>
      </c>
      <c r="K19" s="105">
        <v>0</v>
      </c>
      <c r="L19" s="107">
        <v>84.260900000000007</v>
      </c>
      <c r="M19" s="106">
        <v>17.8</v>
      </c>
      <c r="N19" s="108">
        <v>0</v>
      </c>
      <c r="O19" s="109">
        <v>0</v>
      </c>
      <c r="P19" s="94">
        <f t="shared" si="0"/>
        <v>0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0</v>
      </c>
      <c r="W19" s="116">
        <f t="shared" si="10"/>
        <v>0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11224</v>
      </c>
      <c r="AF19" s="103"/>
      <c r="AG19" s="207"/>
      <c r="AH19" s="208"/>
      <c r="AI19" s="209">
        <f t="shared" si="4"/>
        <v>11224</v>
      </c>
      <c r="AJ19" s="210">
        <f t="shared" si="5"/>
        <v>11224</v>
      </c>
      <c r="AL19" s="203">
        <f t="shared" si="6"/>
        <v>0</v>
      </c>
      <c r="AM19" s="211">
        <f t="shared" si="6"/>
        <v>0</v>
      </c>
      <c r="AN19" s="212">
        <f t="shared" si="7"/>
        <v>0</v>
      </c>
      <c r="AO19" s="213" t="str">
        <f t="shared" si="8"/>
        <v/>
      </c>
    </row>
    <row r="20" spans="1:41" x14ac:dyDescent="0.2">
      <c r="A20" s="103">
        <v>285</v>
      </c>
      <c r="B20" s="104">
        <v>0.375</v>
      </c>
      <c r="C20" s="105">
        <v>2013</v>
      </c>
      <c r="D20" s="105">
        <v>8</v>
      </c>
      <c r="E20" s="105">
        <v>18</v>
      </c>
      <c r="F20" s="106">
        <v>11224</v>
      </c>
      <c r="G20" s="105">
        <v>0</v>
      </c>
      <c r="H20" s="106">
        <v>660594</v>
      </c>
      <c r="I20" s="105">
        <v>0</v>
      </c>
      <c r="J20" s="105">
        <v>0</v>
      </c>
      <c r="K20" s="105">
        <v>0</v>
      </c>
      <c r="L20" s="107">
        <v>85.593299999999999</v>
      </c>
      <c r="M20" s="106">
        <v>19.600000000000001</v>
      </c>
      <c r="N20" s="108">
        <v>0</v>
      </c>
      <c r="O20" s="109">
        <v>1236</v>
      </c>
      <c r="P20" s="94">
        <f t="shared" si="0"/>
        <v>1236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1236</v>
      </c>
      <c r="W20" s="116">
        <f t="shared" si="10"/>
        <v>43648.932119999998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11224</v>
      </c>
      <c r="AF20" s="103"/>
      <c r="AG20" s="207"/>
      <c r="AH20" s="208"/>
      <c r="AI20" s="209">
        <f t="shared" si="4"/>
        <v>11224</v>
      </c>
      <c r="AJ20" s="210">
        <f t="shared" si="5"/>
        <v>11224</v>
      </c>
      <c r="AL20" s="203">
        <f t="shared" si="6"/>
        <v>12459</v>
      </c>
      <c r="AM20" s="211">
        <f t="shared" si="6"/>
        <v>1236</v>
      </c>
      <c r="AN20" s="212">
        <f t="shared" si="7"/>
        <v>-11223</v>
      </c>
      <c r="AO20" s="213">
        <f t="shared" si="8"/>
        <v>-9.0800970873786415</v>
      </c>
    </row>
    <row r="21" spans="1:41" x14ac:dyDescent="0.2">
      <c r="A21" s="103">
        <v>285</v>
      </c>
      <c r="B21" s="104">
        <v>0.375</v>
      </c>
      <c r="C21" s="105">
        <v>2013</v>
      </c>
      <c r="D21" s="105">
        <v>8</v>
      </c>
      <c r="E21" s="105">
        <v>19</v>
      </c>
      <c r="F21" s="106">
        <v>12460</v>
      </c>
      <c r="G21" s="105">
        <v>0</v>
      </c>
      <c r="H21" s="106">
        <v>660781</v>
      </c>
      <c r="I21" s="105">
        <v>0</v>
      </c>
      <c r="J21" s="105">
        <v>0</v>
      </c>
      <c r="K21" s="105">
        <v>0</v>
      </c>
      <c r="L21" s="107">
        <v>84.398499999999999</v>
      </c>
      <c r="M21" s="106">
        <v>22.7</v>
      </c>
      <c r="N21" s="108">
        <v>0</v>
      </c>
      <c r="O21" s="109">
        <v>3268</v>
      </c>
      <c r="P21" s="94">
        <f t="shared" si="0"/>
        <v>3268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3268</v>
      </c>
      <c r="W21" s="116">
        <f t="shared" si="10"/>
        <v>115408.34156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12460</v>
      </c>
      <c r="AF21" s="103">
        <v>285</v>
      </c>
      <c r="AG21" s="207">
        <v>19</v>
      </c>
      <c r="AH21" s="208">
        <v>12459</v>
      </c>
      <c r="AI21" s="209">
        <f t="shared" si="4"/>
        <v>12460</v>
      </c>
      <c r="AJ21" s="210">
        <f t="shared" si="5"/>
        <v>1</v>
      </c>
      <c r="AL21" s="203">
        <f t="shared" si="6"/>
        <v>3268</v>
      </c>
      <c r="AM21" s="211">
        <f t="shared" si="6"/>
        <v>3268</v>
      </c>
      <c r="AN21" s="212">
        <f t="shared" si="7"/>
        <v>0</v>
      </c>
      <c r="AO21" s="213">
        <f t="shared" si="8"/>
        <v>0</v>
      </c>
    </row>
    <row r="22" spans="1:41" x14ac:dyDescent="0.2">
      <c r="A22" s="103">
        <v>285</v>
      </c>
      <c r="B22" s="104">
        <v>0.375</v>
      </c>
      <c r="C22" s="105">
        <v>2013</v>
      </c>
      <c r="D22" s="105">
        <v>8</v>
      </c>
      <c r="E22" s="105">
        <v>20</v>
      </c>
      <c r="F22" s="106">
        <v>15728</v>
      </c>
      <c r="G22" s="105">
        <v>0</v>
      </c>
      <c r="H22" s="106">
        <v>661283</v>
      </c>
      <c r="I22" s="105">
        <v>0</v>
      </c>
      <c r="J22" s="105">
        <v>0</v>
      </c>
      <c r="K22" s="105">
        <v>0</v>
      </c>
      <c r="L22" s="107">
        <v>82.201700000000002</v>
      </c>
      <c r="M22" s="106">
        <v>20.2</v>
      </c>
      <c r="N22" s="108">
        <v>0</v>
      </c>
      <c r="O22" s="109">
        <v>3169</v>
      </c>
      <c r="P22" s="94">
        <f t="shared" si="0"/>
        <v>3169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3169</v>
      </c>
      <c r="W22" s="116">
        <f t="shared" si="10"/>
        <v>111912.18923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15728</v>
      </c>
      <c r="AF22" s="103">
        <v>285</v>
      </c>
      <c r="AG22" s="207">
        <v>20</v>
      </c>
      <c r="AH22" s="208">
        <v>15727</v>
      </c>
      <c r="AI22" s="209">
        <f t="shared" si="4"/>
        <v>15728</v>
      </c>
      <c r="AJ22" s="210">
        <f t="shared" si="5"/>
        <v>1</v>
      </c>
      <c r="AL22" s="203">
        <f t="shared" si="6"/>
        <v>3165</v>
      </c>
      <c r="AM22" s="211">
        <f t="shared" si="6"/>
        <v>3169</v>
      </c>
      <c r="AN22" s="212">
        <f t="shared" si="7"/>
        <v>4</v>
      </c>
      <c r="AO22" s="213">
        <f t="shared" si="8"/>
        <v>1.2622278321236984E-3</v>
      </c>
    </row>
    <row r="23" spans="1:41" x14ac:dyDescent="0.2">
      <c r="A23" s="103">
        <v>285</v>
      </c>
      <c r="B23" s="104">
        <v>0.375</v>
      </c>
      <c r="C23" s="105">
        <v>2013</v>
      </c>
      <c r="D23" s="105">
        <v>8</v>
      </c>
      <c r="E23" s="105">
        <v>21</v>
      </c>
      <c r="F23" s="106">
        <v>18897</v>
      </c>
      <c r="G23" s="105">
        <v>0</v>
      </c>
      <c r="H23" s="106">
        <v>661768</v>
      </c>
      <c r="I23" s="105">
        <v>0</v>
      </c>
      <c r="J23" s="105">
        <v>0</v>
      </c>
      <c r="K23" s="105">
        <v>0</v>
      </c>
      <c r="L23" s="107">
        <v>82.221500000000006</v>
      </c>
      <c r="M23" s="106">
        <v>19.100000000000001</v>
      </c>
      <c r="N23" s="108">
        <v>0</v>
      </c>
      <c r="O23" s="109">
        <v>2872</v>
      </c>
      <c r="P23" s="94">
        <f t="shared" si="0"/>
        <v>2872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2872</v>
      </c>
      <c r="W23" s="116">
        <f t="shared" si="10"/>
        <v>101423.73224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18897</v>
      </c>
      <c r="AF23" s="103">
        <v>285</v>
      </c>
      <c r="AG23" s="207">
        <v>21</v>
      </c>
      <c r="AH23" s="208">
        <v>18892</v>
      </c>
      <c r="AI23" s="209">
        <f t="shared" si="4"/>
        <v>18897</v>
      </c>
      <c r="AJ23" s="210">
        <f t="shared" si="5"/>
        <v>5</v>
      </c>
      <c r="AL23" s="203">
        <f t="shared" si="6"/>
        <v>2875</v>
      </c>
      <c r="AM23" s="211">
        <f t="shared" si="6"/>
        <v>2872</v>
      </c>
      <c r="AN23" s="212">
        <f t="shared" si="7"/>
        <v>-3</v>
      </c>
      <c r="AO23" s="213">
        <f t="shared" si="8"/>
        <v>-1.0445682451253482E-3</v>
      </c>
    </row>
    <row r="24" spans="1:41" x14ac:dyDescent="0.2">
      <c r="A24" s="103">
        <v>285</v>
      </c>
      <c r="B24" s="104">
        <v>0.375</v>
      </c>
      <c r="C24" s="105">
        <v>2013</v>
      </c>
      <c r="D24" s="105">
        <v>8</v>
      </c>
      <c r="E24" s="105">
        <v>22</v>
      </c>
      <c r="F24" s="106">
        <v>21769</v>
      </c>
      <c r="G24" s="105">
        <v>0</v>
      </c>
      <c r="H24" s="106">
        <v>662205</v>
      </c>
      <c r="I24" s="105">
        <v>0</v>
      </c>
      <c r="J24" s="105">
        <v>0</v>
      </c>
      <c r="K24" s="105">
        <v>0</v>
      </c>
      <c r="L24" s="107">
        <v>82.544600000000003</v>
      </c>
      <c r="M24" s="106">
        <v>18.899999999999999</v>
      </c>
      <c r="N24" s="108">
        <v>0</v>
      </c>
      <c r="O24" s="109">
        <v>3004</v>
      </c>
      <c r="P24" s="94">
        <f t="shared" si="0"/>
        <v>3004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3004</v>
      </c>
      <c r="W24" s="116">
        <f t="shared" si="10"/>
        <v>106085.26867999999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21769</v>
      </c>
      <c r="AF24" s="103">
        <v>285</v>
      </c>
      <c r="AG24" s="207">
        <v>22</v>
      </c>
      <c r="AH24" s="208">
        <v>21767</v>
      </c>
      <c r="AI24" s="209">
        <f t="shared" si="4"/>
        <v>21769</v>
      </c>
      <c r="AJ24" s="210">
        <f t="shared" si="5"/>
        <v>2</v>
      </c>
      <c r="AL24" s="203">
        <f t="shared" si="6"/>
        <v>3005</v>
      </c>
      <c r="AM24" s="211">
        <f t="shared" si="6"/>
        <v>3004</v>
      </c>
      <c r="AN24" s="212">
        <f t="shared" si="7"/>
        <v>-1</v>
      </c>
      <c r="AO24" s="213">
        <f t="shared" si="8"/>
        <v>-3.3288948069241014E-4</v>
      </c>
    </row>
    <row r="25" spans="1:41" x14ac:dyDescent="0.2">
      <c r="A25" s="103">
        <v>285</v>
      </c>
      <c r="B25" s="104">
        <v>0.375</v>
      </c>
      <c r="C25" s="105">
        <v>2013</v>
      </c>
      <c r="D25" s="105">
        <v>8</v>
      </c>
      <c r="E25" s="105">
        <v>23</v>
      </c>
      <c r="F25" s="106">
        <v>24773</v>
      </c>
      <c r="G25" s="105">
        <v>0</v>
      </c>
      <c r="H25" s="106">
        <v>662666</v>
      </c>
      <c r="I25" s="105">
        <v>0</v>
      </c>
      <c r="J25" s="105">
        <v>0</v>
      </c>
      <c r="K25" s="105">
        <v>0</v>
      </c>
      <c r="L25" s="107">
        <v>82.345299999999995</v>
      </c>
      <c r="M25" s="106">
        <v>20</v>
      </c>
      <c r="N25" s="108">
        <v>0</v>
      </c>
      <c r="O25" s="109">
        <v>1064</v>
      </c>
      <c r="P25" s="94">
        <f t="shared" si="0"/>
        <v>1064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1064</v>
      </c>
      <c r="W25" s="116">
        <f t="shared" si="10"/>
        <v>37574.808879999997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24773</v>
      </c>
      <c r="AF25" s="103">
        <v>285</v>
      </c>
      <c r="AG25" s="207">
        <v>23</v>
      </c>
      <c r="AH25" s="208">
        <v>24772</v>
      </c>
      <c r="AI25" s="209">
        <f t="shared" si="4"/>
        <v>24773</v>
      </c>
      <c r="AJ25" s="210">
        <f t="shared" si="5"/>
        <v>1</v>
      </c>
      <c r="AL25" s="203">
        <f t="shared" si="6"/>
        <v>1064</v>
      </c>
      <c r="AM25" s="211">
        <f t="shared" si="6"/>
        <v>1064</v>
      </c>
      <c r="AN25" s="212">
        <f t="shared" si="7"/>
        <v>0</v>
      </c>
      <c r="AO25" s="213">
        <f t="shared" si="8"/>
        <v>0</v>
      </c>
    </row>
    <row r="26" spans="1:41" x14ac:dyDescent="0.2">
      <c r="A26" s="103">
        <v>285</v>
      </c>
      <c r="B26" s="104">
        <v>0.375</v>
      </c>
      <c r="C26" s="105">
        <v>2013</v>
      </c>
      <c r="D26" s="105">
        <v>8</v>
      </c>
      <c r="E26" s="105">
        <v>24</v>
      </c>
      <c r="F26" s="106">
        <v>25837</v>
      </c>
      <c r="G26" s="105">
        <v>0</v>
      </c>
      <c r="H26" s="106">
        <v>662831</v>
      </c>
      <c r="I26" s="105">
        <v>0</v>
      </c>
      <c r="J26" s="105">
        <v>0</v>
      </c>
      <c r="K26" s="105">
        <v>0</v>
      </c>
      <c r="L26" s="107">
        <v>84.063400000000001</v>
      </c>
      <c r="M26" s="106">
        <v>18.8</v>
      </c>
      <c r="N26" s="108">
        <v>0</v>
      </c>
      <c r="O26" s="109">
        <v>0</v>
      </c>
      <c r="P26" s="94">
        <f t="shared" si="0"/>
        <v>0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0</v>
      </c>
      <c r="W26" s="116">
        <f t="shared" si="10"/>
        <v>0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>25837</v>
      </c>
      <c r="AF26" s="103">
        <v>285</v>
      </c>
      <c r="AG26" s="207">
        <v>24</v>
      </c>
      <c r="AH26" s="208">
        <v>25836</v>
      </c>
      <c r="AI26" s="209">
        <f t="shared" si="4"/>
        <v>25837</v>
      </c>
      <c r="AJ26" s="210">
        <f t="shared" si="5"/>
        <v>1</v>
      </c>
      <c r="AL26" s="203">
        <f t="shared" si="6"/>
        <v>0</v>
      </c>
      <c r="AM26" s="211">
        <f t="shared" si="6"/>
        <v>0</v>
      </c>
      <c r="AN26" s="212">
        <f t="shared" si="7"/>
        <v>0</v>
      </c>
      <c r="AO26" s="213" t="str">
        <f t="shared" si="8"/>
        <v/>
      </c>
    </row>
    <row r="27" spans="1:41" x14ac:dyDescent="0.2">
      <c r="A27" s="103">
        <v>285</v>
      </c>
      <c r="B27" s="104">
        <v>0.375</v>
      </c>
      <c r="C27" s="105">
        <v>2013</v>
      </c>
      <c r="D27" s="105">
        <v>8</v>
      </c>
      <c r="E27" s="105">
        <v>25</v>
      </c>
      <c r="F27" s="106">
        <v>25837</v>
      </c>
      <c r="G27" s="105">
        <v>0</v>
      </c>
      <c r="H27" s="106">
        <v>662831</v>
      </c>
      <c r="I27" s="105">
        <v>0</v>
      </c>
      <c r="J27" s="105">
        <v>0</v>
      </c>
      <c r="K27" s="105">
        <v>0</v>
      </c>
      <c r="L27" s="107">
        <v>85.516499999999994</v>
      </c>
      <c r="M27" s="106">
        <v>20.2</v>
      </c>
      <c r="N27" s="108">
        <v>0</v>
      </c>
      <c r="O27" s="109">
        <v>869</v>
      </c>
      <c r="P27" s="94">
        <f t="shared" si="0"/>
        <v>869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869</v>
      </c>
      <c r="W27" s="116">
        <f t="shared" si="10"/>
        <v>30688.448229999998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>25837</v>
      </c>
      <c r="AF27" s="103">
        <v>285</v>
      </c>
      <c r="AG27" s="207">
        <v>25</v>
      </c>
      <c r="AH27" s="208">
        <v>25836</v>
      </c>
      <c r="AI27" s="209">
        <f t="shared" si="4"/>
        <v>25837</v>
      </c>
      <c r="AJ27" s="210">
        <f t="shared" si="5"/>
        <v>1</v>
      </c>
      <c r="AL27" s="203">
        <f t="shared" si="6"/>
        <v>864</v>
      </c>
      <c r="AM27" s="211">
        <f t="shared" si="6"/>
        <v>869</v>
      </c>
      <c r="AN27" s="212">
        <f t="shared" si="7"/>
        <v>5</v>
      </c>
      <c r="AO27" s="213">
        <f t="shared" si="8"/>
        <v>5.7537399309551211E-3</v>
      </c>
    </row>
    <row r="28" spans="1:41" x14ac:dyDescent="0.2">
      <c r="A28" s="103">
        <v>285</v>
      </c>
      <c r="B28" s="104">
        <v>0.375</v>
      </c>
      <c r="C28" s="105">
        <v>2013</v>
      </c>
      <c r="D28" s="105">
        <v>8</v>
      </c>
      <c r="E28" s="105">
        <v>26</v>
      </c>
      <c r="F28" s="106">
        <v>26706</v>
      </c>
      <c r="G28" s="105">
        <v>0</v>
      </c>
      <c r="H28" s="106">
        <v>662962</v>
      </c>
      <c r="I28" s="105">
        <v>0</v>
      </c>
      <c r="J28" s="105">
        <v>0</v>
      </c>
      <c r="K28" s="105">
        <v>0</v>
      </c>
      <c r="L28" s="107">
        <v>84.755099999999999</v>
      </c>
      <c r="M28" s="106">
        <v>19.5</v>
      </c>
      <c r="N28" s="108">
        <v>0</v>
      </c>
      <c r="O28" s="109">
        <v>3178</v>
      </c>
      <c r="P28" s="94">
        <f t="shared" si="0"/>
        <v>3178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3178</v>
      </c>
      <c r="W28" s="116">
        <f t="shared" si="10"/>
        <v>112230.02125999999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>26706</v>
      </c>
      <c r="AF28" s="103">
        <v>285</v>
      </c>
      <c r="AG28" s="207">
        <v>26</v>
      </c>
      <c r="AH28" s="208">
        <v>26700</v>
      </c>
      <c r="AI28" s="209">
        <f t="shared" si="4"/>
        <v>26706</v>
      </c>
      <c r="AJ28" s="210">
        <f t="shared" si="5"/>
        <v>6</v>
      </c>
      <c r="AL28" s="203">
        <f t="shared" si="6"/>
        <v>3182</v>
      </c>
      <c r="AM28" s="211">
        <f t="shared" si="6"/>
        <v>3178</v>
      </c>
      <c r="AN28" s="212">
        <f t="shared" si="7"/>
        <v>-4</v>
      </c>
      <c r="AO28" s="213">
        <f t="shared" si="8"/>
        <v>-1.2586532410320957E-3</v>
      </c>
    </row>
    <row r="29" spans="1:41" x14ac:dyDescent="0.2">
      <c r="A29" s="103">
        <v>285</v>
      </c>
      <c r="B29" s="104">
        <v>0.375</v>
      </c>
      <c r="C29" s="105">
        <v>2013</v>
      </c>
      <c r="D29" s="105">
        <v>8</v>
      </c>
      <c r="E29" s="105">
        <v>27</v>
      </c>
      <c r="F29" s="106">
        <v>29884</v>
      </c>
      <c r="G29" s="105">
        <v>0</v>
      </c>
      <c r="H29" s="106">
        <v>663447</v>
      </c>
      <c r="I29" s="105">
        <v>0</v>
      </c>
      <c r="J29" s="105">
        <v>0</v>
      </c>
      <c r="K29" s="105">
        <v>0</v>
      </c>
      <c r="L29" s="107">
        <v>82.286699999999996</v>
      </c>
      <c r="M29" s="106">
        <v>19.100000000000001</v>
      </c>
      <c r="N29" s="108">
        <v>0</v>
      </c>
      <c r="O29" s="109">
        <v>2653</v>
      </c>
      <c r="P29" s="94">
        <f t="shared" si="0"/>
        <v>2653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2653</v>
      </c>
      <c r="W29" s="116">
        <f t="shared" si="10"/>
        <v>93689.819510000001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>29884</v>
      </c>
      <c r="AF29" s="103">
        <v>285</v>
      </c>
      <c r="AG29" s="207">
        <v>27</v>
      </c>
      <c r="AH29" s="208">
        <v>29882</v>
      </c>
      <c r="AI29" s="209">
        <f t="shared" si="4"/>
        <v>29884</v>
      </c>
      <c r="AJ29" s="210">
        <f t="shared" si="5"/>
        <v>2</v>
      </c>
      <c r="AL29" s="203">
        <f t="shared" si="6"/>
        <v>2653</v>
      </c>
      <c r="AM29" s="211">
        <f t="shared" si="6"/>
        <v>2653</v>
      </c>
      <c r="AN29" s="212">
        <f t="shared" si="7"/>
        <v>0</v>
      </c>
      <c r="AO29" s="213">
        <f t="shared" si="8"/>
        <v>0</v>
      </c>
    </row>
    <row r="30" spans="1:41" x14ac:dyDescent="0.2">
      <c r="A30" s="103">
        <v>285</v>
      </c>
      <c r="B30" s="104">
        <v>0.375</v>
      </c>
      <c r="C30" s="105">
        <v>2013</v>
      </c>
      <c r="D30" s="105">
        <v>8</v>
      </c>
      <c r="E30" s="105">
        <v>28</v>
      </c>
      <c r="F30" s="106">
        <v>32537</v>
      </c>
      <c r="G30" s="105">
        <v>0</v>
      </c>
      <c r="H30" s="106">
        <v>663852</v>
      </c>
      <c r="I30" s="105">
        <v>0</v>
      </c>
      <c r="J30" s="105">
        <v>0</v>
      </c>
      <c r="K30" s="105">
        <v>0</v>
      </c>
      <c r="L30" s="107">
        <v>82.752399999999994</v>
      </c>
      <c r="M30" s="106">
        <v>19.899999999999999</v>
      </c>
      <c r="N30" s="108">
        <v>0</v>
      </c>
      <c r="O30" s="109">
        <v>2630</v>
      </c>
      <c r="P30" s="94">
        <f t="shared" si="0"/>
        <v>2630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2630</v>
      </c>
      <c r="W30" s="116">
        <f t="shared" si="10"/>
        <v>92877.5821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>32537</v>
      </c>
      <c r="AF30" s="103">
        <v>285</v>
      </c>
      <c r="AG30" s="207">
        <v>28</v>
      </c>
      <c r="AH30" s="208">
        <v>32535</v>
      </c>
      <c r="AI30" s="209">
        <f t="shared" si="4"/>
        <v>32537</v>
      </c>
      <c r="AJ30" s="210">
        <f t="shared" si="5"/>
        <v>2</v>
      </c>
      <c r="AL30" s="203">
        <f t="shared" si="6"/>
        <v>-32535</v>
      </c>
      <c r="AM30" s="211">
        <f t="shared" si="6"/>
        <v>2630</v>
      </c>
      <c r="AN30" s="212">
        <f t="shared" si="7"/>
        <v>35165</v>
      </c>
      <c r="AO30" s="213">
        <f t="shared" si="8"/>
        <v>13.370722433460076</v>
      </c>
    </row>
    <row r="31" spans="1:41" x14ac:dyDescent="0.2">
      <c r="A31" s="103">
        <v>285</v>
      </c>
      <c r="B31" s="104">
        <v>0.375</v>
      </c>
      <c r="C31" s="105">
        <v>2013</v>
      </c>
      <c r="D31" s="105">
        <v>8</v>
      </c>
      <c r="E31" s="105">
        <v>29</v>
      </c>
      <c r="F31" s="106">
        <v>35167</v>
      </c>
      <c r="G31" s="105">
        <v>0</v>
      </c>
      <c r="H31" s="106">
        <v>664254</v>
      </c>
      <c r="I31" s="105">
        <v>0</v>
      </c>
      <c r="J31" s="105">
        <v>0</v>
      </c>
      <c r="K31" s="105">
        <v>0</v>
      </c>
      <c r="L31" s="107">
        <v>82.633200000000002</v>
      </c>
      <c r="M31" s="106">
        <v>20.100000000000001</v>
      </c>
      <c r="N31" s="108">
        <v>0</v>
      </c>
      <c r="O31" s="109">
        <v>2450</v>
      </c>
      <c r="P31" s="94">
        <f t="shared" si="0"/>
        <v>2450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2450</v>
      </c>
      <c r="W31" s="116">
        <f t="shared" si="10"/>
        <v>86520.941500000001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>35167</v>
      </c>
      <c r="AF31" s="103"/>
      <c r="AG31" s="207"/>
      <c r="AH31" s="208"/>
      <c r="AI31" s="209">
        <f t="shared" si="4"/>
        <v>35167</v>
      </c>
      <c r="AJ31" s="210">
        <f t="shared" si="5"/>
        <v>35167</v>
      </c>
      <c r="AL31" s="203">
        <f t="shared" si="6"/>
        <v>0</v>
      </c>
      <c r="AM31" s="211">
        <f t="shared" si="6"/>
        <v>2450</v>
      </c>
      <c r="AN31" s="212">
        <f t="shared" si="7"/>
        <v>2450</v>
      </c>
      <c r="AO31" s="213">
        <f t="shared" si="8"/>
        <v>1</v>
      </c>
    </row>
    <row r="32" spans="1:41" x14ac:dyDescent="0.2">
      <c r="A32" s="103">
        <v>285</v>
      </c>
      <c r="B32" s="104">
        <v>0.375</v>
      </c>
      <c r="C32" s="105">
        <v>2013</v>
      </c>
      <c r="D32" s="105">
        <v>8</v>
      </c>
      <c r="E32" s="105">
        <v>30</v>
      </c>
      <c r="F32" s="106">
        <v>37617</v>
      </c>
      <c r="G32" s="105">
        <v>0</v>
      </c>
      <c r="H32" s="106">
        <v>664626</v>
      </c>
      <c r="I32" s="105">
        <v>0</v>
      </c>
      <c r="J32" s="105">
        <v>0</v>
      </c>
      <c r="K32" s="105">
        <v>0</v>
      </c>
      <c r="L32" s="107">
        <v>82.954099999999997</v>
      </c>
      <c r="M32" s="106">
        <v>19.899999999999999</v>
      </c>
      <c r="N32" s="108">
        <v>0</v>
      </c>
      <c r="O32" s="109">
        <v>798</v>
      </c>
      <c r="P32" s="94">
        <f t="shared" si="0"/>
        <v>798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798</v>
      </c>
      <c r="W32" s="116">
        <f t="shared" si="10"/>
        <v>28181.106660000001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>37617</v>
      </c>
      <c r="AF32" s="103"/>
      <c r="AG32" s="207"/>
      <c r="AH32" s="208"/>
      <c r="AI32" s="209">
        <f t="shared" si="4"/>
        <v>37617</v>
      </c>
      <c r="AJ32" s="210">
        <f t="shared" si="5"/>
        <v>37617</v>
      </c>
      <c r="AL32" s="203">
        <f t="shared" si="6"/>
        <v>0</v>
      </c>
      <c r="AM32" s="211">
        <f t="shared" si="6"/>
        <v>798</v>
      </c>
      <c r="AN32" s="212">
        <f t="shared" si="7"/>
        <v>798</v>
      </c>
      <c r="AO32" s="213">
        <f t="shared" si="8"/>
        <v>1</v>
      </c>
    </row>
    <row r="33" spans="1:41" ht="13.5" thickBot="1" x14ac:dyDescent="0.25">
      <c r="A33" s="103">
        <v>285</v>
      </c>
      <c r="B33" s="104">
        <v>0.375</v>
      </c>
      <c r="C33" s="105">
        <v>2013</v>
      </c>
      <c r="D33" s="105">
        <v>8</v>
      </c>
      <c r="E33" s="105">
        <v>31</v>
      </c>
      <c r="F33" s="106">
        <v>38415</v>
      </c>
      <c r="G33" s="105">
        <v>0</v>
      </c>
      <c r="H33" s="106">
        <v>664749</v>
      </c>
      <c r="I33" s="105">
        <v>0</v>
      </c>
      <c r="J33" s="105">
        <v>0</v>
      </c>
      <c r="K33" s="105">
        <v>0</v>
      </c>
      <c r="L33" s="107">
        <v>84.109099999999998</v>
      </c>
      <c r="M33" s="106">
        <v>18.100000000000001</v>
      </c>
      <c r="N33" s="108">
        <v>0</v>
      </c>
      <c r="O33" s="109">
        <v>0</v>
      </c>
      <c r="P33" s="94">
        <f t="shared" si="0"/>
        <v>0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0</v>
      </c>
      <c r="W33" s="120">
        <f t="shared" si="10"/>
        <v>0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>38415</v>
      </c>
      <c r="AF33" s="103"/>
      <c r="AG33" s="207"/>
      <c r="AH33" s="208"/>
      <c r="AI33" s="209">
        <f t="shared" si="4"/>
        <v>38415</v>
      </c>
      <c r="AJ33" s="210">
        <f t="shared" si="5"/>
        <v>38415</v>
      </c>
      <c r="AL33" s="203">
        <f t="shared" si="6"/>
        <v>0</v>
      </c>
      <c r="AM33" s="214">
        <f t="shared" si="6"/>
        <v>0</v>
      </c>
      <c r="AN33" s="212">
        <f t="shared" si="7"/>
        <v>0</v>
      </c>
      <c r="AO33" s="213" t="str">
        <f t="shared" si="8"/>
        <v/>
      </c>
    </row>
    <row r="34" spans="1:41" ht="13.5" thickBot="1" x14ac:dyDescent="0.25">
      <c r="A34" s="7">
        <v>285</v>
      </c>
      <c r="B34" s="121">
        <v>0.375</v>
      </c>
      <c r="C34" s="6">
        <v>2013</v>
      </c>
      <c r="D34" s="6">
        <v>9</v>
      </c>
      <c r="E34" s="6">
        <v>1</v>
      </c>
      <c r="F34" s="122">
        <v>38415</v>
      </c>
      <c r="G34" s="6">
        <v>0</v>
      </c>
      <c r="H34" s="122">
        <v>664749</v>
      </c>
      <c r="I34" s="6">
        <v>0</v>
      </c>
      <c r="J34" s="6">
        <v>0</v>
      </c>
      <c r="K34" s="6">
        <v>0</v>
      </c>
      <c r="L34" s="123">
        <v>85.462500000000006</v>
      </c>
      <c r="M34" s="122">
        <v>17.899999999999999</v>
      </c>
      <c r="N34" s="124">
        <v>0</v>
      </c>
      <c r="O34" s="125">
        <v>0</v>
      </c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>38415</v>
      </c>
      <c r="AF34" s="7"/>
      <c r="AG34" s="215"/>
      <c r="AH34" s="216"/>
      <c r="AI34" s="217">
        <f t="shared" si="4"/>
        <v>38415</v>
      </c>
      <c r="AJ34" s="218">
        <f t="shared" si="5"/>
        <v>38415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32</v>
      </c>
      <c r="K36" s="134" t="s">
        <v>46</v>
      </c>
      <c r="L36" s="136">
        <f>MAX(L3:L34)</f>
        <v>88.001199999999997</v>
      </c>
      <c r="M36" s="136">
        <f>MAX(M3:M34)</f>
        <v>22.7</v>
      </c>
      <c r="N36" s="134" t="s">
        <v>12</v>
      </c>
      <c r="O36" s="136">
        <f>SUM(O3:O33)</f>
        <v>58410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58410</v>
      </c>
      <c r="W36" s="140">
        <f>SUM(W3:W33)</f>
        <v>2062729.8747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11</v>
      </c>
      <c r="AJ36" s="223">
        <f>SUM(AJ3:AJ33)</f>
        <v>11045849</v>
      </c>
      <c r="AK36" s="224" t="s">
        <v>52</v>
      </c>
      <c r="AL36" s="225"/>
      <c r="AM36" s="225"/>
      <c r="AN36" s="223">
        <f>SUM(AN3:AN33)</f>
        <v>38415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83.720228125000006</v>
      </c>
      <c r="M37" s="144">
        <f>AVERAGE(M3:M34)</f>
        <v>19.809375000000003</v>
      </c>
      <c r="N37" s="134" t="s">
        <v>48</v>
      </c>
      <c r="O37" s="145">
        <f>O36*35.31467</f>
        <v>2062729.8747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21</v>
      </c>
      <c r="AN37" s="228">
        <f>IFERROR(AN36/SUM(AM3:AM33),"")</f>
        <v>-4.0798011873533067E-2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82.201700000000002</v>
      </c>
      <c r="M38" s="145">
        <f>MIN(M3:M34)</f>
        <v>17.8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92.092250937500012</v>
      </c>
      <c r="M44" s="152">
        <f>M37*(1+$L$43)</f>
        <v>21.790312500000006</v>
      </c>
    </row>
    <row r="45" spans="1:41" x14ac:dyDescent="0.2">
      <c r="K45" s="151" t="s">
        <v>62</v>
      </c>
      <c r="L45" s="152">
        <f>L37*(1-$L$43)</f>
        <v>75.348205312500014</v>
      </c>
      <c r="M45" s="152">
        <f>M37*(1-$L$43)</f>
        <v>17.828437500000003</v>
      </c>
    </row>
    <row r="47" spans="1:41" x14ac:dyDescent="0.2">
      <c r="A47" s="134" t="s">
        <v>63</v>
      </c>
      <c r="B47" s="153" t="s">
        <v>64</v>
      </c>
    </row>
    <row r="48" spans="1:41" x14ac:dyDescent="0.2">
      <c r="A48" s="134" t="s">
        <v>65</v>
      </c>
      <c r="B48" s="154">
        <v>40583</v>
      </c>
    </row>
  </sheetData>
  <phoneticPr fontId="0" type="noConversion"/>
  <conditionalFormatting sqref="L3:L34">
    <cfRule type="cellIs" dxfId="239" priority="47" stopIfTrue="1" operator="lessThan">
      <formula>$L$45</formula>
    </cfRule>
    <cfRule type="cellIs" dxfId="238" priority="48" stopIfTrue="1" operator="greaterThan">
      <formula>$L$44</formula>
    </cfRule>
  </conditionalFormatting>
  <conditionalFormatting sqref="M3:M34">
    <cfRule type="cellIs" dxfId="237" priority="45" stopIfTrue="1" operator="lessThan">
      <formula>$M$45</formula>
    </cfRule>
    <cfRule type="cellIs" dxfId="236" priority="46" stopIfTrue="1" operator="greaterThan">
      <formula>$M$44</formula>
    </cfRule>
  </conditionalFormatting>
  <conditionalFormatting sqref="O3:O34">
    <cfRule type="cellIs" dxfId="235" priority="44" stopIfTrue="1" operator="lessThan">
      <formula>0</formula>
    </cfRule>
  </conditionalFormatting>
  <conditionalFormatting sqref="O3:O33">
    <cfRule type="cellIs" dxfId="234" priority="43" stopIfTrue="1" operator="lessThan">
      <formula>0</formula>
    </cfRule>
  </conditionalFormatting>
  <conditionalFormatting sqref="O3">
    <cfRule type="cellIs" dxfId="233" priority="42" stopIfTrue="1" operator="notEqual">
      <formula>$P$3</formula>
    </cfRule>
  </conditionalFormatting>
  <conditionalFormatting sqref="O4">
    <cfRule type="cellIs" dxfId="232" priority="41" stopIfTrue="1" operator="notEqual">
      <formula>P$4</formula>
    </cfRule>
  </conditionalFormatting>
  <conditionalFormatting sqref="O5">
    <cfRule type="cellIs" dxfId="231" priority="40" stopIfTrue="1" operator="notEqual">
      <formula>$P$5</formula>
    </cfRule>
  </conditionalFormatting>
  <conditionalFormatting sqref="O6">
    <cfRule type="cellIs" dxfId="230" priority="39" stopIfTrue="1" operator="notEqual">
      <formula>$P$6</formula>
    </cfRule>
  </conditionalFormatting>
  <conditionalFormatting sqref="O7">
    <cfRule type="cellIs" dxfId="229" priority="38" stopIfTrue="1" operator="notEqual">
      <formula>$P$7</formula>
    </cfRule>
  </conditionalFormatting>
  <conditionalFormatting sqref="O8">
    <cfRule type="cellIs" dxfId="228" priority="37" stopIfTrue="1" operator="notEqual">
      <formula>$P$8</formula>
    </cfRule>
  </conditionalFormatting>
  <conditionalFormatting sqref="O9">
    <cfRule type="cellIs" dxfId="227" priority="36" stopIfTrue="1" operator="notEqual">
      <formula>$P$9</formula>
    </cfRule>
  </conditionalFormatting>
  <conditionalFormatting sqref="O10">
    <cfRule type="cellIs" dxfId="226" priority="34" stopIfTrue="1" operator="notEqual">
      <formula>$P$10</formula>
    </cfRule>
    <cfRule type="cellIs" dxfId="225" priority="35" stopIfTrue="1" operator="greaterThan">
      <formula>$P$10</formula>
    </cfRule>
  </conditionalFormatting>
  <conditionalFormatting sqref="O11">
    <cfRule type="cellIs" dxfId="224" priority="32" stopIfTrue="1" operator="notEqual">
      <formula>$P$11</formula>
    </cfRule>
    <cfRule type="cellIs" dxfId="223" priority="33" stopIfTrue="1" operator="greaterThan">
      <formula>$P$11</formula>
    </cfRule>
  </conditionalFormatting>
  <conditionalFormatting sqref="O12">
    <cfRule type="cellIs" dxfId="222" priority="31" stopIfTrue="1" operator="notEqual">
      <formula>$P$12</formula>
    </cfRule>
  </conditionalFormatting>
  <conditionalFormatting sqref="O14">
    <cfRule type="cellIs" dxfId="221" priority="30" stopIfTrue="1" operator="notEqual">
      <formula>$P$14</formula>
    </cfRule>
  </conditionalFormatting>
  <conditionalFormatting sqref="O15">
    <cfRule type="cellIs" dxfId="220" priority="29" stopIfTrue="1" operator="notEqual">
      <formula>$P$15</formula>
    </cfRule>
  </conditionalFormatting>
  <conditionalFormatting sqref="O16">
    <cfRule type="cellIs" dxfId="219" priority="28" stopIfTrue="1" operator="notEqual">
      <formula>$P$16</formula>
    </cfRule>
  </conditionalFormatting>
  <conditionalFormatting sqref="O17">
    <cfRule type="cellIs" dxfId="218" priority="27" stopIfTrue="1" operator="notEqual">
      <formula>$P$17</formula>
    </cfRule>
  </conditionalFormatting>
  <conditionalFormatting sqref="O18">
    <cfRule type="cellIs" dxfId="217" priority="26" stopIfTrue="1" operator="notEqual">
      <formula>$P$18</formula>
    </cfRule>
  </conditionalFormatting>
  <conditionalFormatting sqref="O19">
    <cfRule type="cellIs" dxfId="216" priority="24" stopIfTrue="1" operator="notEqual">
      <formula>$P$19</formula>
    </cfRule>
    <cfRule type="cellIs" dxfId="215" priority="25" stopIfTrue="1" operator="greaterThan">
      <formula>$P$19</formula>
    </cfRule>
  </conditionalFormatting>
  <conditionalFormatting sqref="O20">
    <cfRule type="cellIs" dxfId="214" priority="22" stopIfTrue="1" operator="notEqual">
      <formula>$P$20</formula>
    </cfRule>
    <cfRule type="cellIs" dxfId="213" priority="23" stopIfTrue="1" operator="greaterThan">
      <formula>$P$20</formula>
    </cfRule>
  </conditionalFormatting>
  <conditionalFormatting sqref="O21">
    <cfRule type="cellIs" dxfId="212" priority="21" stopIfTrue="1" operator="notEqual">
      <formula>$P$21</formula>
    </cfRule>
  </conditionalFormatting>
  <conditionalFormatting sqref="O22">
    <cfRule type="cellIs" dxfId="211" priority="20" stopIfTrue="1" operator="notEqual">
      <formula>$P$22</formula>
    </cfRule>
  </conditionalFormatting>
  <conditionalFormatting sqref="O23">
    <cfRule type="cellIs" dxfId="210" priority="19" stopIfTrue="1" operator="notEqual">
      <formula>$P$23</formula>
    </cfRule>
  </conditionalFormatting>
  <conditionalFormatting sqref="O24">
    <cfRule type="cellIs" dxfId="209" priority="17" stopIfTrue="1" operator="notEqual">
      <formula>$P$24</formula>
    </cfRule>
    <cfRule type="cellIs" dxfId="208" priority="18" stopIfTrue="1" operator="greaterThan">
      <formula>$P$24</formula>
    </cfRule>
  </conditionalFormatting>
  <conditionalFormatting sqref="O25">
    <cfRule type="cellIs" dxfId="207" priority="15" stopIfTrue="1" operator="notEqual">
      <formula>$P$25</formula>
    </cfRule>
    <cfRule type="cellIs" dxfId="206" priority="16" stopIfTrue="1" operator="greaterThan">
      <formula>$P$25</formula>
    </cfRule>
  </conditionalFormatting>
  <conditionalFormatting sqref="O26">
    <cfRule type="cellIs" dxfId="205" priority="14" stopIfTrue="1" operator="notEqual">
      <formula>$P$26</formula>
    </cfRule>
  </conditionalFormatting>
  <conditionalFormatting sqref="O27">
    <cfRule type="cellIs" dxfId="204" priority="13" stopIfTrue="1" operator="notEqual">
      <formula>$P$27</formula>
    </cfRule>
  </conditionalFormatting>
  <conditionalFormatting sqref="O28">
    <cfRule type="cellIs" dxfId="203" priority="12" stopIfTrue="1" operator="notEqual">
      <formula>$P$28</formula>
    </cfRule>
  </conditionalFormatting>
  <conditionalFormatting sqref="O29">
    <cfRule type="cellIs" dxfId="202" priority="11" stopIfTrue="1" operator="notEqual">
      <formula>$P$29</formula>
    </cfRule>
  </conditionalFormatting>
  <conditionalFormatting sqref="O30">
    <cfRule type="cellIs" dxfId="201" priority="10" stopIfTrue="1" operator="notEqual">
      <formula>$P$30</formula>
    </cfRule>
  </conditionalFormatting>
  <conditionalFormatting sqref="O31">
    <cfRule type="cellIs" dxfId="200" priority="8" stopIfTrue="1" operator="notEqual">
      <formula>$P$31</formula>
    </cfRule>
    <cfRule type="cellIs" dxfId="199" priority="9" stopIfTrue="1" operator="greaterThan">
      <formula>$P$31</formula>
    </cfRule>
  </conditionalFormatting>
  <conditionalFormatting sqref="O32">
    <cfRule type="cellIs" dxfId="198" priority="6" stopIfTrue="1" operator="notEqual">
      <formula>$P$32</formula>
    </cfRule>
    <cfRule type="cellIs" dxfId="197" priority="7" stopIfTrue="1" operator="greaterThan">
      <formula>$P$32</formula>
    </cfRule>
  </conditionalFormatting>
  <conditionalFormatting sqref="O33">
    <cfRule type="cellIs" dxfId="196" priority="5" stopIfTrue="1" operator="notEqual">
      <formula>$P$33</formula>
    </cfRule>
  </conditionalFormatting>
  <conditionalFormatting sqref="O13">
    <cfRule type="cellIs" dxfId="195" priority="4" stopIfTrue="1" operator="notEqual">
      <formula>$P$13</formula>
    </cfRule>
  </conditionalFormatting>
  <conditionalFormatting sqref="AG3:AG34">
    <cfRule type="cellIs" dxfId="194" priority="3" stopIfTrue="1" operator="notEqual">
      <formula>E3</formula>
    </cfRule>
  </conditionalFormatting>
  <conditionalFormatting sqref="AH3:AH34">
    <cfRule type="cellIs" dxfId="193" priority="2" stopIfTrue="1" operator="notBetween">
      <formula>AI3+$AG$40</formula>
      <formula>AI3-$AG$40</formula>
    </cfRule>
  </conditionalFormatting>
  <conditionalFormatting sqref="AL3:AL33">
    <cfRule type="cellIs" dxfId="192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29" sqref="F29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305</v>
      </c>
      <c r="B3" s="88">
        <v>0.375</v>
      </c>
      <c r="C3" s="89">
        <v>2013</v>
      </c>
      <c r="D3" s="89">
        <v>8</v>
      </c>
      <c r="E3" s="89">
        <v>1</v>
      </c>
      <c r="F3" s="90">
        <v>174609</v>
      </c>
      <c r="G3" s="89">
        <v>0</v>
      </c>
      <c r="H3" s="90">
        <v>20656</v>
      </c>
      <c r="I3" s="89">
        <v>0</v>
      </c>
      <c r="J3" s="89">
        <v>0</v>
      </c>
      <c r="K3" s="89">
        <v>0</v>
      </c>
      <c r="L3" s="91">
        <v>24.9</v>
      </c>
      <c r="M3" s="90">
        <v>205.8</v>
      </c>
      <c r="N3" s="92">
        <v>0</v>
      </c>
      <c r="O3" s="93">
        <v>34</v>
      </c>
      <c r="P3" s="94">
        <f>F4-F3</f>
        <v>34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34</v>
      </c>
      <c r="W3" s="99">
        <f>V3*35.31467</f>
        <v>1200.6987799999999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174609</v>
      </c>
      <c r="AF3" s="87">
        <v>305</v>
      </c>
      <c r="AG3" s="92">
        <v>1</v>
      </c>
      <c r="AH3" s="200">
        <v>174609</v>
      </c>
      <c r="AI3" s="201">
        <f>IFERROR(AE3*1,0)</f>
        <v>174609</v>
      </c>
      <c r="AJ3" s="202">
        <f>(AI3-AH3)</f>
        <v>0</v>
      </c>
      <c r="AL3" s="203">
        <f>AH4-AH3</f>
        <v>-174609</v>
      </c>
      <c r="AM3" s="204">
        <f>AI4-AI3</f>
        <v>34</v>
      </c>
      <c r="AN3" s="205">
        <f>(AM3-AL3)</f>
        <v>174643</v>
      </c>
      <c r="AO3" s="206">
        <f>IFERROR(AN3/AM3,"")</f>
        <v>5136.5588235294117</v>
      </c>
    </row>
    <row r="4" spans="1:41" x14ac:dyDescent="0.2">
      <c r="A4" s="103">
        <v>305</v>
      </c>
      <c r="B4" s="104">
        <v>0.375</v>
      </c>
      <c r="C4" s="105">
        <v>2013</v>
      </c>
      <c r="D4" s="105">
        <v>8</v>
      </c>
      <c r="E4" s="105">
        <v>2</v>
      </c>
      <c r="F4" s="106">
        <v>174643</v>
      </c>
      <c r="G4" s="105">
        <v>0</v>
      </c>
      <c r="H4" s="106">
        <v>24572</v>
      </c>
      <c r="I4" s="105">
        <v>0</v>
      </c>
      <c r="J4" s="105">
        <v>0</v>
      </c>
      <c r="K4" s="105">
        <v>0</v>
      </c>
      <c r="L4" s="107">
        <v>84.202699999999993</v>
      </c>
      <c r="M4" s="106">
        <v>19.2</v>
      </c>
      <c r="N4" s="108">
        <v>0</v>
      </c>
      <c r="O4" s="109">
        <v>22</v>
      </c>
      <c r="P4" s="94">
        <f t="shared" ref="P4:P33" si="0">F5-F4</f>
        <v>22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22</v>
      </c>
      <c r="W4" s="113">
        <f>V4*35.31467</f>
        <v>776.92273999999998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174643</v>
      </c>
      <c r="AF4" s="103"/>
      <c r="AG4" s="207"/>
      <c r="AH4" s="208"/>
      <c r="AI4" s="209">
        <f t="shared" ref="AI4:AI34" si="4">IFERROR(AE4*1,0)</f>
        <v>174643</v>
      </c>
      <c r="AJ4" s="210">
        <f t="shared" ref="AJ4:AJ34" si="5">(AI4-AH4)</f>
        <v>174643</v>
      </c>
      <c r="AL4" s="203">
        <f t="shared" ref="AL4:AM33" si="6">AH5-AH4</f>
        <v>0</v>
      </c>
      <c r="AM4" s="211">
        <f t="shared" si="6"/>
        <v>22</v>
      </c>
      <c r="AN4" s="212">
        <f t="shared" ref="AN4:AN33" si="7">(AM4-AL4)</f>
        <v>22</v>
      </c>
      <c r="AO4" s="213">
        <f t="shared" ref="AO4:AO33" si="8">IFERROR(AN4/AM4,"")</f>
        <v>1</v>
      </c>
    </row>
    <row r="5" spans="1:41" x14ac:dyDescent="0.2">
      <c r="A5" s="103">
        <v>305</v>
      </c>
      <c r="B5" s="104">
        <v>0.375</v>
      </c>
      <c r="C5" s="105">
        <v>2013</v>
      </c>
      <c r="D5" s="105">
        <v>8</v>
      </c>
      <c r="E5" s="105">
        <v>3</v>
      </c>
      <c r="F5" s="106">
        <v>174665</v>
      </c>
      <c r="G5" s="105">
        <v>0</v>
      </c>
      <c r="H5" s="106">
        <v>24575</v>
      </c>
      <c r="I5" s="105">
        <v>0</v>
      </c>
      <c r="J5" s="105">
        <v>0</v>
      </c>
      <c r="K5" s="105">
        <v>0</v>
      </c>
      <c r="L5" s="107">
        <v>84.655900000000003</v>
      </c>
      <c r="M5" s="106">
        <v>20.6</v>
      </c>
      <c r="N5" s="108">
        <v>0</v>
      </c>
      <c r="O5" s="109">
        <v>8</v>
      </c>
      <c r="P5" s="94">
        <f t="shared" si="0"/>
        <v>8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8</v>
      </c>
      <c r="W5" s="113">
        <f t="shared" ref="W5:W33" si="10">V5*35.31467</f>
        <v>282.51736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174665</v>
      </c>
      <c r="AF5" s="103"/>
      <c r="AG5" s="207"/>
      <c r="AH5" s="208"/>
      <c r="AI5" s="209">
        <f t="shared" si="4"/>
        <v>174665</v>
      </c>
      <c r="AJ5" s="210">
        <f t="shared" si="5"/>
        <v>174665</v>
      </c>
      <c r="AL5" s="203">
        <f t="shared" si="6"/>
        <v>0</v>
      </c>
      <c r="AM5" s="211">
        <f t="shared" si="6"/>
        <v>8</v>
      </c>
      <c r="AN5" s="212">
        <f t="shared" si="7"/>
        <v>8</v>
      </c>
      <c r="AO5" s="213">
        <f t="shared" si="8"/>
        <v>1</v>
      </c>
    </row>
    <row r="6" spans="1:41" x14ac:dyDescent="0.2">
      <c r="A6" s="103">
        <v>305</v>
      </c>
      <c r="B6" s="104">
        <v>0.375</v>
      </c>
      <c r="C6" s="105">
        <v>2013</v>
      </c>
      <c r="D6" s="105">
        <v>8</v>
      </c>
      <c r="E6" s="105">
        <v>4</v>
      </c>
      <c r="F6" s="106">
        <v>174673</v>
      </c>
      <c r="G6" s="105">
        <v>0</v>
      </c>
      <c r="H6" s="106">
        <v>24576</v>
      </c>
      <c r="I6" s="105">
        <v>0</v>
      </c>
      <c r="J6" s="105">
        <v>0</v>
      </c>
      <c r="K6" s="105">
        <v>0</v>
      </c>
      <c r="L6" s="107">
        <v>87.861500000000007</v>
      </c>
      <c r="M6" s="106">
        <v>19.5</v>
      </c>
      <c r="N6" s="108">
        <v>0</v>
      </c>
      <c r="O6" s="109">
        <v>15</v>
      </c>
      <c r="P6" s="94">
        <f t="shared" si="0"/>
        <v>15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15</v>
      </c>
      <c r="W6" s="113">
        <f t="shared" si="10"/>
        <v>529.72005000000001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174673</v>
      </c>
      <c r="AF6" s="103"/>
      <c r="AG6" s="207"/>
      <c r="AH6" s="208"/>
      <c r="AI6" s="209">
        <f t="shared" si="4"/>
        <v>174673</v>
      </c>
      <c r="AJ6" s="210">
        <f t="shared" si="5"/>
        <v>174673</v>
      </c>
      <c r="AL6" s="203">
        <f t="shared" si="6"/>
        <v>0</v>
      </c>
      <c r="AM6" s="211">
        <f t="shared" si="6"/>
        <v>15</v>
      </c>
      <c r="AN6" s="212">
        <f t="shared" si="7"/>
        <v>15</v>
      </c>
      <c r="AO6" s="213">
        <f t="shared" si="8"/>
        <v>1</v>
      </c>
    </row>
    <row r="7" spans="1:41" x14ac:dyDescent="0.2">
      <c r="A7" s="103">
        <v>305</v>
      </c>
      <c r="B7" s="104">
        <v>0.375</v>
      </c>
      <c r="C7" s="105">
        <v>2013</v>
      </c>
      <c r="D7" s="105">
        <v>8</v>
      </c>
      <c r="E7" s="105">
        <v>5</v>
      </c>
      <c r="F7" s="106">
        <v>174688</v>
      </c>
      <c r="G7" s="105">
        <v>0</v>
      </c>
      <c r="H7" s="106">
        <v>24578</v>
      </c>
      <c r="I7" s="105">
        <v>0</v>
      </c>
      <c r="J7" s="105">
        <v>0</v>
      </c>
      <c r="K7" s="105">
        <v>0</v>
      </c>
      <c r="L7" s="107">
        <v>86.209400000000002</v>
      </c>
      <c r="M7" s="106">
        <v>19.2</v>
      </c>
      <c r="N7" s="108">
        <v>0</v>
      </c>
      <c r="O7" s="109">
        <v>126</v>
      </c>
      <c r="P7" s="94">
        <f t="shared" si="0"/>
        <v>126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126</v>
      </c>
      <c r="W7" s="113">
        <f t="shared" si="10"/>
        <v>4449.6484199999995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174688</v>
      </c>
      <c r="AF7" s="103"/>
      <c r="AG7" s="207"/>
      <c r="AH7" s="208"/>
      <c r="AI7" s="209">
        <f t="shared" si="4"/>
        <v>174688</v>
      </c>
      <c r="AJ7" s="210">
        <f t="shared" si="5"/>
        <v>174688</v>
      </c>
      <c r="AL7" s="203">
        <f t="shared" si="6"/>
        <v>0</v>
      </c>
      <c r="AM7" s="211">
        <f t="shared" si="6"/>
        <v>126</v>
      </c>
      <c r="AN7" s="212">
        <f t="shared" si="7"/>
        <v>126</v>
      </c>
      <c r="AO7" s="213">
        <f t="shared" si="8"/>
        <v>1</v>
      </c>
    </row>
    <row r="8" spans="1:41" x14ac:dyDescent="0.2">
      <c r="A8" s="103">
        <v>305</v>
      </c>
      <c r="B8" s="104">
        <v>0.375</v>
      </c>
      <c r="C8" s="105">
        <v>2013</v>
      </c>
      <c r="D8" s="105">
        <v>8</v>
      </c>
      <c r="E8" s="105">
        <v>6</v>
      </c>
      <c r="F8" s="106">
        <v>174814</v>
      </c>
      <c r="G8" s="105">
        <v>0</v>
      </c>
      <c r="H8" s="106">
        <v>24597</v>
      </c>
      <c r="I8" s="105">
        <v>0</v>
      </c>
      <c r="J8" s="105">
        <v>0</v>
      </c>
      <c r="K8" s="105">
        <v>0</v>
      </c>
      <c r="L8" s="107">
        <v>84.215100000000007</v>
      </c>
      <c r="M8" s="106">
        <v>19.5</v>
      </c>
      <c r="N8" s="108">
        <v>0</v>
      </c>
      <c r="O8" s="109">
        <v>74</v>
      </c>
      <c r="P8" s="94">
        <f t="shared" si="0"/>
        <v>74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74</v>
      </c>
      <c r="W8" s="113">
        <f t="shared" si="10"/>
        <v>2613.2855799999998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174814</v>
      </c>
      <c r="AF8" s="103"/>
      <c r="AG8" s="207"/>
      <c r="AH8" s="208"/>
      <c r="AI8" s="209">
        <f t="shared" si="4"/>
        <v>174814</v>
      </c>
      <c r="AJ8" s="210">
        <f t="shared" si="5"/>
        <v>174814</v>
      </c>
      <c r="AL8" s="203">
        <f t="shared" si="6"/>
        <v>0</v>
      </c>
      <c r="AM8" s="211">
        <f t="shared" si="6"/>
        <v>74</v>
      </c>
      <c r="AN8" s="212">
        <f t="shared" si="7"/>
        <v>74</v>
      </c>
      <c r="AO8" s="213">
        <f t="shared" si="8"/>
        <v>1</v>
      </c>
    </row>
    <row r="9" spans="1:41" x14ac:dyDescent="0.2">
      <c r="A9" s="103">
        <v>305</v>
      </c>
      <c r="B9" s="104">
        <v>0.375</v>
      </c>
      <c r="C9" s="105">
        <v>2013</v>
      </c>
      <c r="D9" s="105">
        <v>8</v>
      </c>
      <c r="E9" s="105">
        <v>7</v>
      </c>
      <c r="F9" s="106">
        <v>174888</v>
      </c>
      <c r="G9" s="105">
        <v>0</v>
      </c>
      <c r="H9" s="106">
        <v>24609</v>
      </c>
      <c r="I9" s="105">
        <v>0</v>
      </c>
      <c r="J9" s="105">
        <v>0</v>
      </c>
      <c r="K9" s="105">
        <v>0</v>
      </c>
      <c r="L9" s="107">
        <v>83.728800000000007</v>
      </c>
      <c r="M9" s="106">
        <v>20.3</v>
      </c>
      <c r="N9" s="108">
        <v>0</v>
      </c>
      <c r="O9" s="109">
        <v>366</v>
      </c>
      <c r="P9" s="94">
        <f t="shared" si="0"/>
        <v>366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366</v>
      </c>
      <c r="W9" s="113">
        <f t="shared" si="10"/>
        <v>12925.16922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174888</v>
      </c>
      <c r="AF9" s="103"/>
      <c r="AG9" s="207"/>
      <c r="AH9" s="208"/>
      <c r="AI9" s="209">
        <f t="shared" si="4"/>
        <v>174888</v>
      </c>
      <c r="AJ9" s="210">
        <f t="shared" si="5"/>
        <v>174888</v>
      </c>
      <c r="AL9" s="203">
        <f t="shared" si="6"/>
        <v>0</v>
      </c>
      <c r="AM9" s="211">
        <f t="shared" si="6"/>
        <v>366</v>
      </c>
      <c r="AN9" s="212">
        <f t="shared" si="7"/>
        <v>366</v>
      </c>
      <c r="AO9" s="213">
        <f t="shared" si="8"/>
        <v>1</v>
      </c>
    </row>
    <row r="10" spans="1:41" x14ac:dyDescent="0.2">
      <c r="A10" s="103">
        <v>305</v>
      </c>
      <c r="B10" s="104">
        <v>0.375</v>
      </c>
      <c r="C10" s="105">
        <v>2013</v>
      </c>
      <c r="D10" s="105">
        <v>8</v>
      </c>
      <c r="E10" s="105">
        <v>8</v>
      </c>
      <c r="F10" s="106">
        <v>175254</v>
      </c>
      <c r="G10" s="105">
        <v>0</v>
      </c>
      <c r="H10" s="106">
        <v>24663</v>
      </c>
      <c r="I10" s="105">
        <v>0</v>
      </c>
      <c r="J10" s="105">
        <v>0</v>
      </c>
      <c r="K10" s="105">
        <v>0</v>
      </c>
      <c r="L10" s="107">
        <v>83.697199999999995</v>
      </c>
      <c r="M10" s="106">
        <v>21.4</v>
      </c>
      <c r="N10" s="108">
        <v>0</v>
      </c>
      <c r="O10" s="109">
        <v>323</v>
      </c>
      <c r="P10" s="94">
        <f t="shared" si="0"/>
        <v>323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323</v>
      </c>
      <c r="W10" s="113">
        <f t="shared" si="10"/>
        <v>11406.63841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175254</v>
      </c>
      <c r="AF10" s="103"/>
      <c r="AG10" s="207"/>
      <c r="AH10" s="208"/>
      <c r="AI10" s="209">
        <f t="shared" si="4"/>
        <v>175254</v>
      </c>
      <c r="AJ10" s="210">
        <f t="shared" si="5"/>
        <v>175254</v>
      </c>
      <c r="AL10" s="203">
        <f t="shared" si="6"/>
        <v>0</v>
      </c>
      <c r="AM10" s="211">
        <f t="shared" si="6"/>
        <v>323</v>
      </c>
      <c r="AN10" s="212">
        <f t="shared" si="7"/>
        <v>323</v>
      </c>
      <c r="AO10" s="213">
        <f t="shared" si="8"/>
        <v>1</v>
      </c>
    </row>
    <row r="11" spans="1:41" x14ac:dyDescent="0.2">
      <c r="A11" s="103">
        <v>305</v>
      </c>
      <c r="B11" s="104">
        <v>0.375</v>
      </c>
      <c r="C11" s="105">
        <v>2013</v>
      </c>
      <c r="D11" s="105">
        <v>8</v>
      </c>
      <c r="E11" s="105">
        <v>9</v>
      </c>
      <c r="F11" s="106">
        <v>175577</v>
      </c>
      <c r="G11" s="105">
        <v>0</v>
      </c>
      <c r="H11" s="106">
        <v>24712</v>
      </c>
      <c r="I11" s="105">
        <v>0</v>
      </c>
      <c r="J11" s="105">
        <v>0</v>
      </c>
      <c r="K11" s="105">
        <v>0</v>
      </c>
      <c r="L11" s="107">
        <v>83.885099999999994</v>
      </c>
      <c r="M11" s="106">
        <v>20.100000000000001</v>
      </c>
      <c r="N11" s="108">
        <v>0</v>
      </c>
      <c r="O11" s="109">
        <v>436</v>
      </c>
      <c r="P11" s="94">
        <f t="shared" si="0"/>
        <v>436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436</v>
      </c>
      <c r="W11" s="116">
        <f t="shared" si="10"/>
        <v>15397.196120000001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175577</v>
      </c>
      <c r="AF11" s="103"/>
      <c r="AG11" s="207"/>
      <c r="AH11" s="208"/>
      <c r="AI11" s="209">
        <f t="shared" si="4"/>
        <v>175577</v>
      </c>
      <c r="AJ11" s="210">
        <f t="shared" si="5"/>
        <v>175577</v>
      </c>
      <c r="AL11" s="203">
        <f t="shared" si="6"/>
        <v>0</v>
      </c>
      <c r="AM11" s="211">
        <f t="shared" si="6"/>
        <v>436</v>
      </c>
      <c r="AN11" s="212">
        <f t="shared" si="7"/>
        <v>436</v>
      </c>
      <c r="AO11" s="213">
        <f t="shared" si="8"/>
        <v>1</v>
      </c>
    </row>
    <row r="12" spans="1:41" x14ac:dyDescent="0.2">
      <c r="A12" s="103">
        <v>305</v>
      </c>
      <c r="B12" s="104">
        <v>0.375</v>
      </c>
      <c r="C12" s="105">
        <v>2013</v>
      </c>
      <c r="D12" s="105">
        <v>8</v>
      </c>
      <c r="E12" s="105">
        <v>10</v>
      </c>
      <c r="F12" s="106">
        <v>176013</v>
      </c>
      <c r="G12" s="105">
        <v>0</v>
      </c>
      <c r="H12" s="106">
        <v>24777</v>
      </c>
      <c r="I12" s="105">
        <v>0</v>
      </c>
      <c r="J12" s="105">
        <v>0</v>
      </c>
      <c r="K12" s="105">
        <v>0</v>
      </c>
      <c r="L12" s="107">
        <v>84.481899999999996</v>
      </c>
      <c r="M12" s="106">
        <v>21.5</v>
      </c>
      <c r="N12" s="108">
        <v>0</v>
      </c>
      <c r="O12" s="109">
        <v>193</v>
      </c>
      <c r="P12" s="94">
        <f t="shared" si="0"/>
        <v>193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193</v>
      </c>
      <c r="W12" s="116">
        <f t="shared" si="10"/>
        <v>6815.7313100000001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176013</v>
      </c>
      <c r="AF12" s="103"/>
      <c r="AG12" s="207"/>
      <c r="AH12" s="208"/>
      <c r="AI12" s="209">
        <f t="shared" si="4"/>
        <v>176013</v>
      </c>
      <c r="AJ12" s="210">
        <f t="shared" si="5"/>
        <v>176013</v>
      </c>
      <c r="AL12" s="203">
        <f t="shared" si="6"/>
        <v>0</v>
      </c>
      <c r="AM12" s="211">
        <f t="shared" si="6"/>
        <v>193</v>
      </c>
      <c r="AN12" s="212">
        <f t="shared" si="7"/>
        <v>193</v>
      </c>
      <c r="AO12" s="213">
        <f t="shared" si="8"/>
        <v>1</v>
      </c>
    </row>
    <row r="13" spans="1:41" x14ac:dyDescent="0.2">
      <c r="A13" s="103">
        <v>305</v>
      </c>
      <c r="B13" s="104">
        <v>0.375</v>
      </c>
      <c r="C13" s="105">
        <v>2013</v>
      </c>
      <c r="D13" s="105">
        <v>8</v>
      </c>
      <c r="E13" s="105">
        <v>11</v>
      </c>
      <c r="F13" s="106">
        <v>176206</v>
      </c>
      <c r="G13" s="105">
        <v>0</v>
      </c>
      <c r="H13" s="106">
        <v>24805</v>
      </c>
      <c r="I13" s="105">
        <v>0</v>
      </c>
      <c r="J13" s="105">
        <v>0</v>
      </c>
      <c r="K13" s="105">
        <v>0</v>
      </c>
      <c r="L13" s="107">
        <v>85.47</v>
      </c>
      <c r="M13" s="106">
        <v>19.2</v>
      </c>
      <c r="N13" s="108">
        <v>0</v>
      </c>
      <c r="O13" s="109">
        <v>16</v>
      </c>
      <c r="P13" s="94">
        <f t="shared" si="0"/>
        <v>16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16</v>
      </c>
      <c r="W13" s="116">
        <f t="shared" si="10"/>
        <v>565.03471999999999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176206</v>
      </c>
      <c r="AF13" s="103"/>
      <c r="AG13" s="207"/>
      <c r="AH13" s="208"/>
      <c r="AI13" s="209">
        <f t="shared" si="4"/>
        <v>176206</v>
      </c>
      <c r="AJ13" s="210">
        <f t="shared" si="5"/>
        <v>176206</v>
      </c>
      <c r="AL13" s="203">
        <f t="shared" si="6"/>
        <v>0</v>
      </c>
      <c r="AM13" s="211">
        <f t="shared" si="6"/>
        <v>16</v>
      </c>
      <c r="AN13" s="212">
        <f t="shared" si="7"/>
        <v>16</v>
      </c>
      <c r="AO13" s="213">
        <f t="shared" si="8"/>
        <v>1</v>
      </c>
    </row>
    <row r="14" spans="1:41" x14ac:dyDescent="0.2">
      <c r="A14" s="103">
        <v>305</v>
      </c>
      <c r="B14" s="104">
        <v>0.375</v>
      </c>
      <c r="C14" s="105">
        <v>2013</v>
      </c>
      <c r="D14" s="105">
        <v>8</v>
      </c>
      <c r="E14" s="105">
        <v>12</v>
      </c>
      <c r="F14" s="106">
        <v>176222</v>
      </c>
      <c r="G14" s="105">
        <v>0</v>
      </c>
      <c r="H14" s="106">
        <v>24808</v>
      </c>
      <c r="I14" s="105">
        <v>0</v>
      </c>
      <c r="J14" s="105">
        <v>0</v>
      </c>
      <c r="K14" s="105">
        <v>0</v>
      </c>
      <c r="L14" s="107">
        <v>84.958299999999994</v>
      </c>
      <c r="M14" s="106">
        <v>16.8</v>
      </c>
      <c r="N14" s="108">
        <v>0</v>
      </c>
      <c r="O14" s="109">
        <v>462</v>
      </c>
      <c r="P14" s="94">
        <f t="shared" si="0"/>
        <v>462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462</v>
      </c>
      <c r="W14" s="116">
        <f t="shared" si="10"/>
        <v>16315.377539999999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176222</v>
      </c>
      <c r="AF14" s="103"/>
      <c r="AG14" s="207"/>
      <c r="AH14" s="208"/>
      <c r="AI14" s="209">
        <f t="shared" si="4"/>
        <v>176222</v>
      </c>
      <c r="AJ14" s="210">
        <f t="shared" si="5"/>
        <v>176222</v>
      </c>
      <c r="AL14" s="203">
        <f t="shared" si="6"/>
        <v>0</v>
      </c>
      <c r="AM14" s="211">
        <f t="shared" si="6"/>
        <v>462</v>
      </c>
      <c r="AN14" s="212">
        <f t="shared" si="7"/>
        <v>462</v>
      </c>
      <c r="AO14" s="213">
        <f t="shared" si="8"/>
        <v>1</v>
      </c>
    </row>
    <row r="15" spans="1:41" x14ac:dyDescent="0.2">
      <c r="A15" s="103">
        <v>305</v>
      </c>
      <c r="B15" s="104">
        <v>0.375</v>
      </c>
      <c r="C15" s="105">
        <v>2013</v>
      </c>
      <c r="D15" s="105">
        <v>8</v>
      </c>
      <c r="E15" s="105">
        <v>13</v>
      </c>
      <c r="F15" s="106">
        <v>176684</v>
      </c>
      <c r="G15" s="105">
        <v>0</v>
      </c>
      <c r="H15" s="106">
        <v>24877</v>
      </c>
      <c r="I15" s="105">
        <v>0</v>
      </c>
      <c r="J15" s="105">
        <v>0</v>
      </c>
      <c r="K15" s="105">
        <v>0</v>
      </c>
      <c r="L15" s="107">
        <v>83.735299999999995</v>
      </c>
      <c r="M15" s="106">
        <v>18.7</v>
      </c>
      <c r="N15" s="108">
        <v>0</v>
      </c>
      <c r="O15" s="109">
        <v>231</v>
      </c>
      <c r="P15" s="94">
        <f t="shared" si="0"/>
        <v>231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231</v>
      </c>
      <c r="W15" s="116">
        <f t="shared" si="10"/>
        <v>8157.6887699999997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176684</v>
      </c>
      <c r="AF15" s="103"/>
      <c r="AG15" s="207"/>
      <c r="AH15" s="208"/>
      <c r="AI15" s="209">
        <f t="shared" si="4"/>
        <v>176684</v>
      </c>
      <c r="AJ15" s="210">
        <f t="shared" si="5"/>
        <v>176684</v>
      </c>
      <c r="AL15" s="203">
        <f t="shared" si="6"/>
        <v>0</v>
      </c>
      <c r="AM15" s="211">
        <f t="shared" si="6"/>
        <v>231</v>
      </c>
      <c r="AN15" s="212">
        <f t="shared" si="7"/>
        <v>231</v>
      </c>
      <c r="AO15" s="213">
        <f t="shared" si="8"/>
        <v>1</v>
      </c>
    </row>
    <row r="16" spans="1:41" x14ac:dyDescent="0.2">
      <c r="A16" s="103">
        <v>305</v>
      </c>
      <c r="B16" s="104">
        <v>0.375</v>
      </c>
      <c r="C16" s="105">
        <v>2013</v>
      </c>
      <c r="D16" s="105">
        <v>8</v>
      </c>
      <c r="E16" s="105">
        <v>14</v>
      </c>
      <c r="F16" s="106">
        <v>176915</v>
      </c>
      <c r="G16" s="105">
        <v>0</v>
      </c>
      <c r="H16" s="106">
        <v>24911</v>
      </c>
      <c r="I16" s="105">
        <v>0</v>
      </c>
      <c r="J16" s="105">
        <v>0</v>
      </c>
      <c r="K16" s="105">
        <v>0</v>
      </c>
      <c r="L16" s="107">
        <v>83.853999999999999</v>
      </c>
      <c r="M16" s="106">
        <v>19.5</v>
      </c>
      <c r="N16" s="108">
        <v>0</v>
      </c>
      <c r="O16" s="109">
        <v>363</v>
      </c>
      <c r="P16" s="94">
        <f t="shared" si="0"/>
        <v>363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363</v>
      </c>
      <c r="W16" s="116">
        <f t="shared" si="10"/>
        <v>12819.225210000001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176915</v>
      </c>
      <c r="AF16" s="103"/>
      <c r="AG16" s="207"/>
      <c r="AH16" s="208"/>
      <c r="AI16" s="209">
        <f t="shared" si="4"/>
        <v>176915</v>
      </c>
      <c r="AJ16" s="210">
        <f t="shared" si="5"/>
        <v>176915</v>
      </c>
      <c r="AL16" s="203">
        <f t="shared" si="6"/>
        <v>0</v>
      </c>
      <c r="AM16" s="211">
        <f t="shared" si="6"/>
        <v>363</v>
      </c>
      <c r="AN16" s="212">
        <f t="shared" si="7"/>
        <v>363</v>
      </c>
      <c r="AO16" s="213">
        <f t="shared" si="8"/>
        <v>1</v>
      </c>
    </row>
    <row r="17" spans="1:41" x14ac:dyDescent="0.2">
      <c r="A17" s="103">
        <v>305</v>
      </c>
      <c r="B17" s="104">
        <v>0.375</v>
      </c>
      <c r="C17" s="105">
        <v>2013</v>
      </c>
      <c r="D17" s="105">
        <v>8</v>
      </c>
      <c r="E17" s="105">
        <v>15</v>
      </c>
      <c r="F17" s="106">
        <v>177278</v>
      </c>
      <c r="G17" s="105">
        <v>0</v>
      </c>
      <c r="H17" s="106">
        <v>24964</v>
      </c>
      <c r="I17" s="105">
        <v>0</v>
      </c>
      <c r="J17" s="105">
        <v>0</v>
      </c>
      <c r="K17" s="105">
        <v>0</v>
      </c>
      <c r="L17" s="107">
        <v>83.922799999999995</v>
      </c>
      <c r="M17" s="106">
        <v>21.1</v>
      </c>
      <c r="N17" s="108">
        <v>0</v>
      </c>
      <c r="O17" s="109">
        <v>544</v>
      </c>
      <c r="P17" s="94">
        <f t="shared" si="0"/>
        <v>544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544</v>
      </c>
      <c r="W17" s="116">
        <f t="shared" si="10"/>
        <v>19211.180479999999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177278</v>
      </c>
      <c r="AF17" s="103"/>
      <c r="AG17" s="207"/>
      <c r="AH17" s="208"/>
      <c r="AI17" s="209">
        <f t="shared" si="4"/>
        <v>177278</v>
      </c>
      <c r="AJ17" s="210">
        <f t="shared" si="5"/>
        <v>177278</v>
      </c>
      <c r="AL17" s="203">
        <f t="shared" si="6"/>
        <v>0</v>
      </c>
      <c r="AM17" s="211">
        <f t="shared" si="6"/>
        <v>544</v>
      </c>
      <c r="AN17" s="212">
        <f t="shared" si="7"/>
        <v>544</v>
      </c>
      <c r="AO17" s="213">
        <f t="shared" si="8"/>
        <v>1</v>
      </c>
    </row>
    <row r="18" spans="1:41" x14ac:dyDescent="0.2">
      <c r="A18" s="103">
        <v>305</v>
      </c>
      <c r="B18" s="104">
        <v>0.375</v>
      </c>
      <c r="C18" s="105">
        <v>2013</v>
      </c>
      <c r="D18" s="105">
        <v>8</v>
      </c>
      <c r="E18" s="105">
        <v>16</v>
      </c>
      <c r="F18" s="106">
        <v>177822</v>
      </c>
      <c r="G18" s="105">
        <v>0</v>
      </c>
      <c r="H18" s="106">
        <v>25045</v>
      </c>
      <c r="I18" s="105">
        <v>0</v>
      </c>
      <c r="J18" s="105">
        <v>0</v>
      </c>
      <c r="K18" s="105">
        <v>0</v>
      </c>
      <c r="L18" s="107">
        <v>83.797600000000003</v>
      </c>
      <c r="M18" s="106">
        <v>22.1</v>
      </c>
      <c r="N18" s="108">
        <v>0</v>
      </c>
      <c r="O18" s="109">
        <v>660</v>
      </c>
      <c r="P18" s="94">
        <f t="shared" si="0"/>
        <v>660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660</v>
      </c>
      <c r="W18" s="116">
        <f t="shared" si="10"/>
        <v>23307.682199999999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177822</v>
      </c>
      <c r="AF18" s="103"/>
      <c r="AG18" s="207"/>
      <c r="AH18" s="208"/>
      <c r="AI18" s="209">
        <f t="shared" si="4"/>
        <v>177822</v>
      </c>
      <c r="AJ18" s="210">
        <f t="shared" si="5"/>
        <v>177822</v>
      </c>
      <c r="AL18" s="203">
        <f t="shared" si="6"/>
        <v>0</v>
      </c>
      <c r="AM18" s="211">
        <f t="shared" si="6"/>
        <v>660</v>
      </c>
      <c r="AN18" s="212">
        <f t="shared" si="7"/>
        <v>660</v>
      </c>
      <c r="AO18" s="213">
        <f t="shared" si="8"/>
        <v>1</v>
      </c>
    </row>
    <row r="19" spans="1:41" x14ac:dyDescent="0.2">
      <c r="A19" s="103">
        <v>305</v>
      </c>
      <c r="B19" s="104">
        <v>0.375</v>
      </c>
      <c r="C19" s="105">
        <v>2013</v>
      </c>
      <c r="D19" s="105">
        <v>8</v>
      </c>
      <c r="E19" s="105">
        <v>17</v>
      </c>
      <c r="F19" s="106">
        <v>178482</v>
      </c>
      <c r="G19" s="105">
        <v>0</v>
      </c>
      <c r="H19" s="106">
        <v>25143</v>
      </c>
      <c r="I19" s="105">
        <v>0</v>
      </c>
      <c r="J19" s="105">
        <v>0</v>
      </c>
      <c r="K19" s="105">
        <v>0</v>
      </c>
      <c r="L19" s="107">
        <v>84.484899999999996</v>
      </c>
      <c r="M19" s="106">
        <v>22.2</v>
      </c>
      <c r="N19" s="108">
        <v>0</v>
      </c>
      <c r="O19" s="109">
        <v>111</v>
      </c>
      <c r="P19" s="94">
        <f t="shared" si="0"/>
        <v>111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111</v>
      </c>
      <c r="W19" s="116">
        <f t="shared" si="10"/>
        <v>3919.9283700000001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178482</v>
      </c>
      <c r="AF19" s="103"/>
      <c r="AG19" s="207"/>
      <c r="AH19" s="208"/>
      <c r="AI19" s="209">
        <f t="shared" si="4"/>
        <v>178482</v>
      </c>
      <c r="AJ19" s="210">
        <f t="shared" si="5"/>
        <v>178482</v>
      </c>
      <c r="AL19" s="203">
        <f t="shared" si="6"/>
        <v>0</v>
      </c>
      <c r="AM19" s="211">
        <f t="shared" si="6"/>
        <v>111</v>
      </c>
      <c r="AN19" s="212">
        <f t="shared" si="7"/>
        <v>111</v>
      </c>
      <c r="AO19" s="213">
        <f t="shared" si="8"/>
        <v>1</v>
      </c>
    </row>
    <row r="20" spans="1:41" x14ac:dyDescent="0.2">
      <c r="A20" s="103">
        <v>305</v>
      </c>
      <c r="B20" s="104">
        <v>0.375</v>
      </c>
      <c r="C20" s="105">
        <v>2013</v>
      </c>
      <c r="D20" s="105">
        <v>8</v>
      </c>
      <c r="E20" s="105">
        <v>18</v>
      </c>
      <c r="F20" s="106">
        <v>178593</v>
      </c>
      <c r="G20" s="105">
        <v>0</v>
      </c>
      <c r="H20" s="106">
        <v>25159</v>
      </c>
      <c r="I20" s="105">
        <v>0</v>
      </c>
      <c r="J20" s="105">
        <v>0</v>
      </c>
      <c r="K20" s="105">
        <v>0</v>
      </c>
      <c r="L20" s="107">
        <v>85.455200000000005</v>
      </c>
      <c r="M20" s="106">
        <v>21.1</v>
      </c>
      <c r="N20" s="108">
        <v>0</v>
      </c>
      <c r="O20" s="109">
        <v>41</v>
      </c>
      <c r="P20" s="94">
        <f t="shared" si="0"/>
        <v>41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41</v>
      </c>
      <c r="W20" s="116">
        <f t="shared" si="10"/>
        <v>1447.90147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178593</v>
      </c>
      <c r="AF20" s="103"/>
      <c r="AG20" s="207"/>
      <c r="AH20" s="208"/>
      <c r="AI20" s="209">
        <f t="shared" si="4"/>
        <v>178593</v>
      </c>
      <c r="AJ20" s="210">
        <f t="shared" si="5"/>
        <v>178593</v>
      </c>
      <c r="AL20" s="203">
        <f t="shared" si="6"/>
        <v>178633</v>
      </c>
      <c r="AM20" s="211">
        <f t="shared" si="6"/>
        <v>41</v>
      </c>
      <c r="AN20" s="212">
        <f t="shared" si="7"/>
        <v>-178592</v>
      </c>
      <c r="AO20" s="213">
        <f t="shared" si="8"/>
        <v>-4355.9024390243903</v>
      </c>
    </row>
    <row r="21" spans="1:41" x14ac:dyDescent="0.2">
      <c r="A21" s="103">
        <v>305</v>
      </c>
      <c r="B21" s="104">
        <v>0.375</v>
      </c>
      <c r="C21" s="105">
        <v>2013</v>
      </c>
      <c r="D21" s="105">
        <v>8</v>
      </c>
      <c r="E21" s="105">
        <v>19</v>
      </c>
      <c r="F21" s="106">
        <v>178634</v>
      </c>
      <c r="G21" s="105">
        <v>0</v>
      </c>
      <c r="H21" s="106">
        <v>25165</v>
      </c>
      <c r="I21" s="105">
        <v>0</v>
      </c>
      <c r="J21" s="105">
        <v>0</v>
      </c>
      <c r="K21" s="105">
        <v>0</v>
      </c>
      <c r="L21" s="107">
        <v>84.889099999999999</v>
      </c>
      <c r="M21" s="106">
        <v>20.6</v>
      </c>
      <c r="N21" s="108">
        <v>0</v>
      </c>
      <c r="O21" s="109">
        <v>229</v>
      </c>
      <c r="P21" s="94">
        <f t="shared" si="0"/>
        <v>229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229</v>
      </c>
      <c r="W21" s="116">
        <f t="shared" si="10"/>
        <v>8087.0594300000002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178634</v>
      </c>
      <c r="AF21" s="103">
        <v>305</v>
      </c>
      <c r="AG21" s="207">
        <v>19</v>
      </c>
      <c r="AH21" s="208">
        <v>178633</v>
      </c>
      <c r="AI21" s="209">
        <f t="shared" si="4"/>
        <v>178634</v>
      </c>
      <c r="AJ21" s="210">
        <f t="shared" si="5"/>
        <v>1</v>
      </c>
      <c r="AL21" s="203">
        <f t="shared" si="6"/>
        <v>230</v>
      </c>
      <c r="AM21" s="211">
        <f t="shared" si="6"/>
        <v>229</v>
      </c>
      <c r="AN21" s="212">
        <f t="shared" si="7"/>
        <v>-1</v>
      </c>
      <c r="AO21" s="213">
        <f t="shared" si="8"/>
        <v>-4.3668122270742356E-3</v>
      </c>
    </row>
    <row r="22" spans="1:41" x14ac:dyDescent="0.2">
      <c r="A22" s="103">
        <v>305</v>
      </c>
      <c r="B22" s="104">
        <v>0.375</v>
      </c>
      <c r="C22" s="105">
        <v>2013</v>
      </c>
      <c r="D22" s="105">
        <v>8</v>
      </c>
      <c r="E22" s="105">
        <v>20</v>
      </c>
      <c r="F22" s="106">
        <v>178863</v>
      </c>
      <c r="G22" s="105">
        <v>0</v>
      </c>
      <c r="H22" s="106">
        <v>25199</v>
      </c>
      <c r="I22" s="105">
        <v>0</v>
      </c>
      <c r="J22" s="105">
        <v>0</v>
      </c>
      <c r="K22" s="105">
        <v>0</v>
      </c>
      <c r="L22" s="107">
        <v>83.782799999999995</v>
      </c>
      <c r="M22" s="106">
        <v>19.7</v>
      </c>
      <c r="N22" s="108">
        <v>0</v>
      </c>
      <c r="O22" s="109">
        <v>377</v>
      </c>
      <c r="P22" s="94">
        <f t="shared" si="0"/>
        <v>377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377</v>
      </c>
      <c r="W22" s="116">
        <f t="shared" si="10"/>
        <v>13313.630590000001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178863</v>
      </c>
      <c r="AF22" s="103">
        <v>305</v>
      </c>
      <c r="AG22" s="207">
        <v>20</v>
      </c>
      <c r="AH22" s="208">
        <v>178863</v>
      </c>
      <c r="AI22" s="209">
        <f t="shared" si="4"/>
        <v>178863</v>
      </c>
      <c r="AJ22" s="210">
        <f t="shared" si="5"/>
        <v>0</v>
      </c>
      <c r="AL22" s="203">
        <f t="shared" si="6"/>
        <v>376</v>
      </c>
      <c r="AM22" s="211">
        <f t="shared" si="6"/>
        <v>377</v>
      </c>
      <c r="AN22" s="212">
        <f t="shared" si="7"/>
        <v>1</v>
      </c>
      <c r="AO22" s="213">
        <f t="shared" si="8"/>
        <v>2.6525198938992041E-3</v>
      </c>
    </row>
    <row r="23" spans="1:41" x14ac:dyDescent="0.2">
      <c r="A23" s="103">
        <v>305</v>
      </c>
      <c r="B23" s="104">
        <v>0.375</v>
      </c>
      <c r="C23" s="105">
        <v>2013</v>
      </c>
      <c r="D23" s="105">
        <v>8</v>
      </c>
      <c r="E23" s="105">
        <v>21</v>
      </c>
      <c r="F23" s="106">
        <v>179240</v>
      </c>
      <c r="G23" s="105">
        <v>0</v>
      </c>
      <c r="H23" s="106">
        <v>25255</v>
      </c>
      <c r="I23" s="105">
        <v>0</v>
      </c>
      <c r="J23" s="105">
        <v>0</v>
      </c>
      <c r="K23" s="105">
        <v>0</v>
      </c>
      <c r="L23" s="107">
        <v>83.749499999999998</v>
      </c>
      <c r="M23" s="106">
        <v>17.899999999999999</v>
      </c>
      <c r="N23" s="108">
        <v>0</v>
      </c>
      <c r="O23" s="109">
        <v>829</v>
      </c>
      <c r="P23" s="94">
        <f t="shared" si="0"/>
        <v>829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829</v>
      </c>
      <c r="W23" s="116">
        <f t="shared" si="10"/>
        <v>29275.861430000001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179240</v>
      </c>
      <c r="AF23" s="103">
        <v>305</v>
      </c>
      <c r="AG23" s="207">
        <v>21</v>
      </c>
      <c r="AH23" s="208">
        <v>179239</v>
      </c>
      <c r="AI23" s="209">
        <f t="shared" si="4"/>
        <v>179240</v>
      </c>
      <c r="AJ23" s="210">
        <f t="shared" si="5"/>
        <v>1</v>
      </c>
      <c r="AL23" s="203">
        <f t="shared" si="6"/>
        <v>831</v>
      </c>
      <c r="AM23" s="211">
        <f t="shared" si="6"/>
        <v>829</v>
      </c>
      <c r="AN23" s="212">
        <f t="shared" si="7"/>
        <v>-2</v>
      </c>
      <c r="AO23" s="213">
        <f t="shared" si="8"/>
        <v>-2.4125452352231603E-3</v>
      </c>
    </row>
    <row r="24" spans="1:41" x14ac:dyDescent="0.2">
      <c r="A24" s="103">
        <v>305</v>
      </c>
      <c r="B24" s="104">
        <v>0.375</v>
      </c>
      <c r="C24" s="105">
        <v>2013</v>
      </c>
      <c r="D24" s="105">
        <v>8</v>
      </c>
      <c r="E24" s="105">
        <v>22</v>
      </c>
      <c r="F24" s="106">
        <v>180069</v>
      </c>
      <c r="G24" s="105">
        <v>0</v>
      </c>
      <c r="H24" s="106">
        <v>25377</v>
      </c>
      <c r="I24" s="105">
        <v>0</v>
      </c>
      <c r="J24" s="105">
        <v>0</v>
      </c>
      <c r="K24" s="105">
        <v>0</v>
      </c>
      <c r="L24" s="107">
        <v>83.843000000000004</v>
      </c>
      <c r="M24" s="106">
        <v>18.899999999999999</v>
      </c>
      <c r="N24" s="108">
        <v>0</v>
      </c>
      <c r="O24" s="109">
        <v>408</v>
      </c>
      <c r="P24" s="94">
        <f t="shared" si="0"/>
        <v>408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408</v>
      </c>
      <c r="W24" s="116">
        <f t="shared" si="10"/>
        <v>14408.38536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180069</v>
      </c>
      <c r="AF24" s="103">
        <v>305</v>
      </c>
      <c r="AG24" s="207">
        <v>22</v>
      </c>
      <c r="AH24" s="208">
        <v>180070</v>
      </c>
      <c r="AI24" s="209">
        <f t="shared" si="4"/>
        <v>180069</v>
      </c>
      <c r="AJ24" s="210">
        <f t="shared" si="5"/>
        <v>-1</v>
      </c>
      <c r="AL24" s="203">
        <f t="shared" si="6"/>
        <v>408</v>
      </c>
      <c r="AM24" s="211">
        <f t="shared" si="6"/>
        <v>408</v>
      </c>
      <c r="AN24" s="212">
        <f t="shared" si="7"/>
        <v>0</v>
      </c>
      <c r="AO24" s="213">
        <f t="shared" si="8"/>
        <v>0</v>
      </c>
    </row>
    <row r="25" spans="1:41" x14ac:dyDescent="0.2">
      <c r="A25" s="103">
        <v>305</v>
      </c>
      <c r="B25" s="104">
        <v>0.375</v>
      </c>
      <c r="C25" s="105">
        <v>2013</v>
      </c>
      <c r="D25" s="105">
        <v>8</v>
      </c>
      <c r="E25" s="105">
        <v>23</v>
      </c>
      <c r="F25" s="106">
        <v>180477</v>
      </c>
      <c r="G25" s="105">
        <v>0</v>
      </c>
      <c r="H25" s="106">
        <v>25438</v>
      </c>
      <c r="I25" s="105">
        <v>0</v>
      </c>
      <c r="J25" s="105">
        <v>0</v>
      </c>
      <c r="K25" s="105">
        <v>0</v>
      </c>
      <c r="L25" s="107">
        <v>83.752200000000002</v>
      </c>
      <c r="M25" s="106">
        <v>20.100000000000001</v>
      </c>
      <c r="N25" s="108">
        <v>0</v>
      </c>
      <c r="O25" s="109">
        <v>253</v>
      </c>
      <c r="P25" s="94">
        <f t="shared" si="0"/>
        <v>253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253</v>
      </c>
      <c r="W25" s="116">
        <f t="shared" si="10"/>
        <v>8934.6115100000006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180477</v>
      </c>
      <c r="AF25" s="103">
        <v>305</v>
      </c>
      <c r="AG25" s="207">
        <v>23</v>
      </c>
      <c r="AH25" s="208">
        <v>180478</v>
      </c>
      <c r="AI25" s="209">
        <f t="shared" si="4"/>
        <v>180477</v>
      </c>
      <c r="AJ25" s="210">
        <f t="shared" si="5"/>
        <v>-1</v>
      </c>
      <c r="AL25" s="203">
        <f t="shared" si="6"/>
        <v>253</v>
      </c>
      <c r="AM25" s="211">
        <f t="shared" si="6"/>
        <v>253</v>
      </c>
      <c r="AN25" s="212">
        <f t="shared" si="7"/>
        <v>0</v>
      </c>
      <c r="AO25" s="213">
        <f t="shared" si="8"/>
        <v>0</v>
      </c>
    </row>
    <row r="26" spans="1:41" x14ac:dyDescent="0.2">
      <c r="A26" s="103">
        <v>305</v>
      </c>
      <c r="B26" s="104">
        <v>0.375</v>
      </c>
      <c r="C26" s="105">
        <v>2013</v>
      </c>
      <c r="D26" s="105">
        <v>8</v>
      </c>
      <c r="E26" s="105">
        <v>24</v>
      </c>
      <c r="F26" s="106">
        <v>180730</v>
      </c>
      <c r="G26" s="105">
        <v>0</v>
      </c>
      <c r="H26" s="106">
        <v>25476</v>
      </c>
      <c r="I26" s="105">
        <v>0</v>
      </c>
      <c r="J26" s="105">
        <v>0</v>
      </c>
      <c r="K26" s="105">
        <v>0</v>
      </c>
      <c r="L26" s="107">
        <v>84.420299999999997</v>
      </c>
      <c r="M26" s="106">
        <v>21.8</v>
      </c>
      <c r="N26" s="108">
        <v>0</v>
      </c>
      <c r="O26" s="109">
        <v>71</v>
      </c>
      <c r="P26" s="94">
        <f t="shared" si="0"/>
        <v>71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71</v>
      </c>
      <c r="W26" s="116">
        <f t="shared" si="10"/>
        <v>2507.34157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>180730</v>
      </c>
      <c r="AF26" s="103">
        <v>305</v>
      </c>
      <c r="AG26" s="207">
        <v>24</v>
      </c>
      <c r="AH26" s="208">
        <v>180731</v>
      </c>
      <c r="AI26" s="209">
        <f t="shared" si="4"/>
        <v>180730</v>
      </c>
      <c r="AJ26" s="210">
        <f t="shared" si="5"/>
        <v>-1</v>
      </c>
      <c r="AL26" s="203">
        <f t="shared" si="6"/>
        <v>69</v>
      </c>
      <c r="AM26" s="211">
        <f t="shared" si="6"/>
        <v>71</v>
      </c>
      <c r="AN26" s="212">
        <f t="shared" si="7"/>
        <v>2</v>
      </c>
      <c r="AO26" s="213">
        <f t="shared" si="8"/>
        <v>2.8169014084507043E-2</v>
      </c>
    </row>
    <row r="27" spans="1:41" x14ac:dyDescent="0.2">
      <c r="A27" s="103">
        <v>305</v>
      </c>
      <c r="B27" s="104">
        <v>0.375</v>
      </c>
      <c r="C27" s="105">
        <v>2013</v>
      </c>
      <c r="D27" s="105">
        <v>8</v>
      </c>
      <c r="E27" s="105">
        <v>25</v>
      </c>
      <c r="F27" s="106">
        <v>180801</v>
      </c>
      <c r="G27" s="105">
        <v>0</v>
      </c>
      <c r="H27" s="106">
        <v>25487</v>
      </c>
      <c r="I27" s="105">
        <v>0</v>
      </c>
      <c r="J27" s="105">
        <v>0</v>
      </c>
      <c r="K27" s="105">
        <v>0</v>
      </c>
      <c r="L27" s="107">
        <v>85.376199999999997</v>
      </c>
      <c r="M27" s="106">
        <v>21.6</v>
      </c>
      <c r="N27" s="108">
        <v>0</v>
      </c>
      <c r="O27" s="109">
        <v>44</v>
      </c>
      <c r="P27" s="94">
        <f t="shared" si="0"/>
        <v>44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44</v>
      </c>
      <c r="W27" s="116">
        <f t="shared" si="10"/>
        <v>1553.84548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>180801</v>
      </c>
      <c r="AF27" s="103">
        <v>305</v>
      </c>
      <c r="AG27" s="207">
        <v>25</v>
      </c>
      <c r="AH27" s="208">
        <v>180800</v>
      </c>
      <c r="AI27" s="209">
        <f t="shared" si="4"/>
        <v>180801</v>
      </c>
      <c r="AJ27" s="210">
        <f t="shared" si="5"/>
        <v>1</v>
      </c>
      <c r="AL27" s="203">
        <f t="shared" si="6"/>
        <v>45</v>
      </c>
      <c r="AM27" s="211">
        <f t="shared" si="6"/>
        <v>44</v>
      </c>
      <c r="AN27" s="212">
        <f t="shared" si="7"/>
        <v>-1</v>
      </c>
      <c r="AO27" s="213">
        <f t="shared" si="8"/>
        <v>-2.2727272727272728E-2</v>
      </c>
    </row>
    <row r="28" spans="1:41" x14ac:dyDescent="0.2">
      <c r="A28" s="103">
        <v>305</v>
      </c>
      <c r="B28" s="104">
        <v>0.375</v>
      </c>
      <c r="C28" s="105">
        <v>2013</v>
      </c>
      <c r="D28" s="105">
        <v>8</v>
      </c>
      <c r="E28" s="105">
        <v>26</v>
      </c>
      <c r="F28" s="106">
        <v>180845</v>
      </c>
      <c r="G28" s="105">
        <v>0</v>
      </c>
      <c r="H28" s="106">
        <v>25493</v>
      </c>
      <c r="I28" s="105">
        <v>0</v>
      </c>
      <c r="J28" s="105">
        <v>0</v>
      </c>
      <c r="K28" s="105">
        <v>0</v>
      </c>
      <c r="L28" s="107">
        <v>85.065100000000001</v>
      </c>
      <c r="M28" s="106">
        <v>18.899999999999999</v>
      </c>
      <c r="N28" s="108">
        <v>0</v>
      </c>
      <c r="O28" s="109">
        <v>285</v>
      </c>
      <c r="P28" s="94">
        <f t="shared" si="0"/>
        <v>285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285</v>
      </c>
      <c r="W28" s="116">
        <f t="shared" si="10"/>
        <v>10064.68095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>180845</v>
      </c>
      <c r="AF28" s="103">
        <v>305</v>
      </c>
      <c r="AG28" s="207">
        <v>26</v>
      </c>
      <c r="AH28" s="208">
        <v>180845</v>
      </c>
      <c r="AI28" s="209">
        <f t="shared" si="4"/>
        <v>180845</v>
      </c>
      <c r="AJ28" s="210">
        <f t="shared" si="5"/>
        <v>0</v>
      </c>
      <c r="AL28" s="203">
        <f t="shared" si="6"/>
        <v>285</v>
      </c>
      <c r="AM28" s="211">
        <f t="shared" si="6"/>
        <v>285</v>
      </c>
      <c r="AN28" s="212">
        <f t="shared" si="7"/>
        <v>0</v>
      </c>
      <c r="AO28" s="213">
        <f t="shared" si="8"/>
        <v>0</v>
      </c>
    </row>
    <row r="29" spans="1:41" x14ac:dyDescent="0.2">
      <c r="A29" s="103">
        <v>305</v>
      </c>
      <c r="B29" s="104">
        <v>0.375</v>
      </c>
      <c r="C29" s="105">
        <v>2013</v>
      </c>
      <c r="D29" s="105">
        <v>8</v>
      </c>
      <c r="E29" s="105">
        <v>27</v>
      </c>
      <c r="F29" s="106">
        <v>181130</v>
      </c>
      <c r="G29" s="105">
        <v>0</v>
      </c>
      <c r="H29" s="106">
        <v>25535</v>
      </c>
      <c r="I29" s="105">
        <v>0</v>
      </c>
      <c r="J29" s="105">
        <v>0</v>
      </c>
      <c r="K29" s="105">
        <v>0</v>
      </c>
      <c r="L29" s="107">
        <v>83.781700000000001</v>
      </c>
      <c r="M29" s="106">
        <v>17.5</v>
      </c>
      <c r="N29" s="108">
        <v>0</v>
      </c>
      <c r="O29" s="109">
        <v>192</v>
      </c>
      <c r="P29" s="94">
        <f t="shared" si="0"/>
        <v>192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192</v>
      </c>
      <c r="W29" s="116">
        <f t="shared" si="10"/>
        <v>6780.4166399999995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>181130</v>
      </c>
      <c r="AF29" s="103">
        <v>305</v>
      </c>
      <c r="AG29" s="207">
        <v>27</v>
      </c>
      <c r="AH29" s="208">
        <v>181130</v>
      </c>
      <c r="AI29" s="209">
        <f t="shared" si="4"/>
        <v>181130</v>
      </c>
      <c r="AJ29" s="210">
        <f t="shared" si="5"/>
        <v>0</v>
      </c>
      <c r="AL29" s="203">
        <f t="shared" si="6"/>
        <v>192</v>
      </c>
      <c r="AM29" s="211">
        <f t="shared" si="6"/>
        <v>192</v>
      </c>
      <c r="AN29" s="212">
        <f t="shared" si="7"/>
        <v>0</v>
      </c>
      <c r="AO29" s="213">
        <f t="shared" si="8"/>
        <v>0</v>
      </c>
    </row>
    <row r="30" spans="1:41" x14ac:dyDescent="0.2">
      <c r="A30" s="103">
        <v>305</v>
      </c>
      <c r="B30" s="104">
        <v>0.375</v>
      </c>
      <c r="C30" s="105">
        <v>2013</v>
      </c>
      <c r="D30" s="105">
        <v>8</v>
      </c>
      <c r="E30" s="105">
        <v>28</v>
      </c>
      <c r="F30" s="106">
        <v>181322</v>
      </c>
      <c r="G30" s="105">
        <v>0</v>
      </c>
      <c r="H30" s="106">
        <v>25564</v>
      </c>
      <c r="I30" s="105">
        <v>0</v>
      </c>
      <c r="J30" s="105">
        <v>0</v>
      </c>
      <c r="K30" s="105">
        <v>0</v>
      </c>
      <c r="L30" s="107">
        <v>83.904600000000002</v>
      </c>
      <c r="M30" s="106">
        <v>19.2</v>
      </c>
      <c r="N30" s="108">
        <v>0</v>
      </c>
      <c r="O30" s="109">
        <v>185</v>
      </c>
      <c r="P30" s="94">
        <f t="shared" si="0"/>
        <v>185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185</v>
      </c>
      <c r="W30" s="116">
        <f t="shared" si="10"/>
        <v>6533.2139500000003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>181322</v>
      </c>
      <c r="AF30" s="103">
        <v>305</v>
      </c>
      <c r="AG30" s="207">
        <v>28</v>
      </c>
      <c r="AH30" s="208">
        <v>181322</v>
      </c>
      <c r="AI30" s="209">
        <f t="shared" si="4"/>
        <v>181322</v>
      </c>
      <c r="AJ30" s="210">
        <f t="shared" si="5"/>
        <v>0</v>
      </c>
      <c r="AL30" s="203">
        <f t="shared" si="6"/>
        <v>-181322</v>
      </c>
      <c r="AM30" s="211">
        <f t="shared" si="6"/>
        <v>185</v>
      </c>
      <c r="AN30" s="212">
        <f t="shared" si="7"/>
        <v>181507</v>
      </c>
      <c r="AO30" s="213">
        <f t="shared" si="8"/>
        <v>981.11891891891889</v>
      </c>
    </row>
    <row r="31" spans="1:41" x14ac:dyDescent="0.2">
      <c r="A31" s="103">
        <v>305</v>
      </c>
      <c r="B31" s="104">
        <v>0.375</v>
      </c>
      <c r="C31" s="105">
        <v>2013</v>
      </c>
      <c r="D31" s="105">
        <v>8</v>
      </c>
      <c r="E31" s="105">
        <v>29</v>
      </c>
      <c r="F31" s="106">
        <v>181507</v>
      </c>
      <c r="G31" s="105">
        <v>0</v>
      </c>
      <c r="H31" s="106">
        <v>25591</v>
      </c>
      <c r="I31" s="105">
        <v>0</v>
      </c>
      <c r="J31" s="105">
        <v>0</v>
      </c>
      <c r="K31" s="105">
        <v>0</v>
      </c>
      <c r="L31" s="107">
        <v>83.773700000000005</v>
      </c>
      <c r="M31" s="106">
        <v>20.100000000000001</v>
      </c>
      <c r="N31" s="108">
        <v>0</v>
      </c>
      <c r="O31" s="109">
        <v>153</v>
      </c>
      <c r="P31" s="94">
        <f t="shared" si="0"/>
        <v>153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153</v>
      </c>
      <c r="W31" s="116">
        <f t="shared" si="10"/>
        <v>5403.1445100000001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>181507</v>
      </c>
      <c r="AF31" s="103"/>
      <c r="AG31" s="207"/>
      <c r="AH31" s="208"/>
      <c r="AI31" s="209">
        <f t="shared" si="4"/>
        <v>181507</v>
      </c>
      <c r="AJ31" s="210">
        <f t="shared" si="5"/>
        <v>181507</v>
      </c>
      <c r="AL31" s="203">
        <f t="shared" si="6"/>
        <v>0</v>
      </c>
      <c r="AM31" s="211">
        <f t="shared" si="6"/>
        <v>153</v>
      </c>
      <c r="AN31" s="212">
        <f t="shared" si="7"/>
        <v>153</v>
      </c>
      <c r="AO31" s="213">
        <f t="shared" si="8"/>
        <v>1</v>
      </c>
    </row>
    <row r="32" spans="1:41" x14ac:dyDescent="0.2">
      <c r="A32" s="103">
        <v>305</v>
      </c>
      <c r="B32" s="104">
        <v>0.375</v>
      </c>
      <c r="C32" s="105">
        <v>2013</v>
      </c>
      <c r="D32" s="105">
        <v>8</v>
      </c>
      <c r="E32" s="105">
        <v>30</v>
      </c>
      <c r="F32" s="106">
        <v>181660</v>
      </c>
      <c r="G32" s="105">
        <v>0</v>
      </c>
      <c r="H32" s="106">
        <v>25614</v>
      </c>
      <c r="I32" s="105">
        <v>0</v>
      </c>
      <c r="J32" s="105">
        <v>0</v>
      </c>
      <c r="K32" s="105">
        <v>0</v>
      </c>
      <c r="L32" s="107">
        <v>83.958500000000001</v>
      </c>
      <c r="M32" s="106">
        <v>19.2</v>
      </c>
      <c r="N32" s="108">
        <v>0</v>
      </c>
      <c r="O32" s="109">
        <v>488</v>
      </c>
      <c r="P32" s="94">
        <f t="shared" si="0"/>
        <v>488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488</v>
      </c>
      <c r="W32" s="116">
        <f t="shared" si="10"/>
        <v>17233.558959999998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>181660</v>
      </c>
      <c r="AF32" s="103"/>
      <c r="AG32" s="207"/>
      <c r="AH32" s="208"/>
      <c r="AI32" s="209">
        <f t="shared" si="4"/>
        <v>181660</v>
      </c>
      <c r="AJ32" s="210">
        <f t="shared" si="5"/>
        <v>181660</v>
      </c>
      <c r="AL32" s="203">
        <f t="shared" si="6"/>
        <v>0</v>
      </c>
      <c r="AM32" s="211">
        <f t="shared" si="6"/>
        <v>488</v>
      </c>
      <c r="AN32" s="212">
        <f t="shared" si="7"/>
        <v>488</v>
      </c>
      <c r="AO32" s="213">
        <f t="shared" si="8"/>
        <v>1</v>
      </c>
    </row>
    <row r="33" spans="1:41" ht="13.5" thickBot="1" x14ac:dyDescent="0.25">
      <c r="A33" s="103">
        <v>305</v>
      </c>
      <c r="B33" s="104">
        <v>0.375</v>
      </c>
      <c r="C33" s="105">
        <v>2013</v>
      </c>
      <c r="D33" s="105">
        <v>8</v>
      </c>
      <c r="E33" s="105">
        <v>31</v>
      </c>
      <c r="F33" s="106">
        <v>182148</v>
      </c>
      <c r="G33" s="105">
        <v>0</v>
      </c>
      <c r="H33" s="106">
        <v>25687</v>
      </c>
      <c r="I33" s="105">
        <v>0</v>
      </c>
      <c r="J33" s="105">
        <v>0</v>
      </c>
      <c r="K33" s="105">
        <v>0</v>
      </c>
      <c r="L33" s="107">
        <v>84.287800000000004</v>
      </c>
      <c r="M33" s="106">
        <v>20</v>
      </c>
      <c r="N33" s="108">
        <v>0</v>
      </c>
      <c r="O33" s="109">
        <v>205</v>
      </c>
      <c r="P33" s="94">
        <f t="shared" si="0"/>
        <v>205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205</v>
      </c>
      <c r="W33" s="120">
        <f t="shared" si="10"/>
        <v>7239.5073499999999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>182148</v>
      </c>
      <c r="AF33" s="103"/>
      <c r="AG33" s="207"/>
      <c r="AH33" s="208"/>
      <c r="AI33" s="209">
        <f t="shared" si="4"/>
        <v>182148</v>
      </c>
      <c r="AJ33" s="210">
        <f t="shared" si="5"/>
        <v>182148</v>
      </c>
      <c r="AL33" s="203">
        <f t="shared" si="6"/>
        <v>0</v>
      </c>
      <c r="AM33" s="214">
        <f t="shared" si="6"/>
        <v>205</v>
      </c>
      <c r="AN33" s="212">
        <f t="shared" si="7"/>
        <v>205</v>
      </c>
      <c r="AO33" s="213">
        <f t="shared" si="8"/>
        <v>1</v>
      </c>
    </row>
    <row r="34" spans="1:41" ht="13.5" thickBot="1" x14ac:dyDescent="0.25">
      <c r="A34" s="7">
        <v>305</v>
      </c>
      <c r="B34" s="121">
        <v>0.375</v>
      </c>
      <c r="C34" s="6">
        <v>2013</v>
      </c>
      <c r="D34" s="6">
        <v>9</v>
      </c>
      <c r="E34" s="6">
        <v>1</v>
      </c>
      <c r="F34" s="122">
        <v>182353</v>
      </c>
      <c r="G34" s="6">
        <v>0</v>
      </c>
      <c r="H34" s="122">
        <v>25717</v>
      </c>
      <c r="I34" s="6">
        <v>0</v>
      </c>
      <c r="J34" s="6">
        <v>0</v>
      </c>
      <c r="K34" s="6">
        <v>0</v>
      </c>
      <c r="L34" s="123">
        <v>85.320099999999996</v>
      </c>
      <c r="M34" s="122">
        <v>19.100000000000001</v>
      </c>
      <c r="N34" s="124">
        <v>0</v>
      </c>
      <c r="O34" s="125">
        <v>0</v>
      </c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>182353</v>
      </c>
      <c r="AF34" s="7"/>
      <c r="AG34" s="215"/>
      <c r="AH34" s="216"/>
      <c r="AI34" s="217">
        <f t="shared" si="4"/>
        <v>182353</v>
      </c>
      <c r="AJ34" s="218">
        <f t="shared" si="5"/>
        <v>182353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32</v>
      </c>
      <c r="K36" s="134" t="s">
        <v>46</v>
      </c>
      <c r="L36" s="136">
        <f>MAX(L3:L34)</f>
        <v>87.861500000000007</v>
      </c>
      <c r="M36" s="136">
        <f>MAX(M3:M34)</f>
        <v>205.8</v>
      </c>
      <c r="N36" s="134" t="s">
        <v>12</v>
      </c>
      <c r="O36" s="136">
        <f>SUM(O3:O33)</f>
        <v>7744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7744</v>
      </c>
      <c r="W36" s="140">
        <f>SUM(W3:W33)</f>
        <v>273476.80448000005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11</v>
      </c>
      <c r="AJ36" s="223">
        <f>SUM(AJ3:AJ33)</f>
        <v>3538732</v>
      </c>
      <c r="AK36" s="224" t="s">
        <v>52</v>
      </c>
      <c r="AL36" s="225"/>
      <c r="AM36" s="225"/>
      <c r="AN36" s="223">
        <f>SUM(AN3:AN33)</f>
        <v>182353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82.606884375000007</v>
      </c>
      <c r="M37" s="144">
        <f>AVERAGE(M3:M34)</f>
        <v>25.700000000000006</v>
      </c>
      <c r="N37" s="134" t="s">
        <v>48</v>
      </c>
      <c r="O37" s="145">
        <f>O36*35.31467</f>
        <v>273476.80447999999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21</v>
      </c>
      <c r="AN37" s="228">
        <f>IFERROR(AN36/SUM(AM3:AM33),"")</f>
        <v>23.54764979338843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24.9</v>
      </c>
      <c r="M38" s="145">
        <f>MIN(M3:M34)</f>
        <v>16.8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90.867572812500015</v>
      </c>
      <c r="M44" s="152">
        <f>M37*(1+$L$43)</f>
        <v>28.27000000000001</v>
      </c>
    </row>
    <row r="45" spans="1:41" x14ac:dyDescent="0.2">
      <c r="K45" s="151" t="s">
        <v>62</v>
      </c>
      <c r="L45" s="152">
        <f>L37*(1-$L$43)</f>
        <v>74.346195937500013</v>
      </c>
      <c r="M45" s="152">
        <f>M37*(1-$L$43)</f>
        <v>23.130000000000006</v>
      </c>
    </row>
    <row r="47" spans="1:41" x14ac:dyDescent="0.2">
      <c r="A47" s="134" t="s">
        <v>63</v>
      </c>
      <c r="B47" s="153" t="s">
        <v>64</v>
      </c>
    </row>
    <row r="48" spans="1:41" x14ac:dyDescent="0.2">
      <c r="A48" s="134" t="s">
        <v>65</v>
      </c>
      <c r="B48" s="154">
        <v>40583</v>
      </c>
    </row>
  </sheetData>
  <phoneticPr fontId="0" type="noConversion"/>
  <conditionalFormatting sqref="L3:L34">
    <cfRule type="cellIs" dxfId="191" priority="47" stopIfTrue="1" operator="lessThan">
      <formula>$L$45</formula>
    </cfRule>
    <cfRule type="cellIs" dxfId="190" priority="48" stopIfTrue="1" operator="greaterThan">
      <formula>$L$44</formula>
    </cfRule>
  </conditionalFormatting>
  <conditionalFormatting sqref="M3:M34">
    <cfRule type="cellIs" dxfId="189" priority="45" stopIfTrue="1" operator="lessThan">
      <formula>$M$45</formula>
    </cfRule>
    <cfRule type="cellIs" dxfId="188" priority="46" stopIfTrue="1" operator="greaterThan">
      <formula>$M$44</formula>
    </cfRule>
  </conditionalFormatting>
  <conditionalFormatting sqref="O3:O34">
    <cfRule type="cellIs" dxfId="187" priority="44" stopIfTrue="1" operator="lessThan">
      <formula>0</formula>
    </cfRule>
  </conditionalFormatting>
  <conditionalFormatting sqref="O3:O33">
    <cfRule type="cellIs" dxfId="186" priority="43" stopIfTrue="1" operator="lessThan">
      <formula>0</formula>
    </cfRule>
  </conditionalFormatting>
  <conditionalFormatting sqref="O3">
    <cfRule type="cellIs" dxfId="185" priority="42" stopIfTrue="1" operator="notEqual">
      <formula>$P$3</formula>
    </cfRule>
  </conditionalFormatting>
  <conditionalFormatting sqref="O4">
    <cfRule type="cellIs" dxfId="184" priority="41" stopIfTrue="1" operator="notEqual">
      <formula>P$4</formula>
    </cfRule>
  </conditionalFormatting>
  <conditionalFormatting sqref="O5">
    <cfRule type="cellIs" dxfId="183" priority="40" stopIfTrue="1" operator="notEqual">
      <formula>$P$5</formula>
    </cfRule>
  </conditionalFormatting>
  <conditionalFormatting sqref="O6">
    <cfRule type="cellIs" dxfId="182" priority="39" stopIfTrue="1" operator="notEqual">
      <formula>$P$6</formula>
    </cfRule>
  </conditionalFormatting>
  <conditionalFormatting sqref="O7">
    <cfRule type="cellIs" dxfId="181" priority="38" stopIfTrue="1" operator="notEqual">
      <formula>$P$7</formula>
    </cfRule>
  </conditionalFormatting>
  <conditionalFormatting sqref="O8">
    <cfRule type="cellIs" dxfId="180" priority="37" stopIfTrue="1" operator="notEqual">
      <formula>$P$8</formula>
    </cfRule>
  </conditionalFormatting>
  <conditionalFormatting sqref="O9">
    <cfRule type="cellIs" dxfId="179" priority="36" stopIfTrue="1" operator="notEqual">
      <formula>$P$9</formula>
    </cfRule>
  </conditionalFormatting>
  <conditionalFormatting sqref="O10">
    <cfRule type="cellIs" dxfId="178" priority="34" stopIfTrue="1" operator="notEqual">
      <formula>$P$10</formula>
    </cfRule>
    <cfRule type="cellIs" dxfId="177" priority="35" stopIfTrue="1" operator="greaterThan">
      <formula>$P$10</formula>
    </cfRule>
  </conditionalFormatting>
  <conditionalFormatting sqref="O11">
    <cfRule type="cellIs" dxfId="176" priority="32" stopIfTrue="1" operator="notEqual">
      <formula>$P$11</formula>
    </cfRule>
    <cfRule type="cellIs" dxfId="175" priority="33" stopIfTrue="1" operator="greaterThan">
      <formula>$P$11</formula>
    </cfRule>
  </conditionalFormatting>
  <conditionalFormatting sqref="O12">
    <cfRule type="cellIs" dxfId="174" priority="31" stopIfTrue="1" operator="notEqual">
      <formula>$P$12</formula>
    </cfRule>
  </conditionalFormatting>
  <conditionalFormatting sqref="O14">
    <cfRule type="cellIs" dxfId="173" priority="30" stopIfTrue="1" operator="notEqual">
      <formula>$P$14</formula>
    </cfRule>
  </conditionalFormatting>
  <conditionalFormatting sqref="O15">
    <cfRule type="cellIs" dxfId="172" priority="29" stopIfTrue="1" operator="notEqual">
      <formula>$P$15</formula>
    </cfRule>
  </conditionalFormatting>
  <conditionalFormatting sqref="O16">
    <cfRule type="cellIs" dxfId="171" priority="28" stopIfTrue="1" operator="notEqual">
      <formula>$P$16</formula>
    </cfRule>
  </conditionalFormatting>
  <conditionalFormatting sqref="O17">
    <cfRule type="cellIs" dxfId="170" priority="27" stopIfTrue="1" operator="notEqual">
      <formula>$P$17</formula>
    </cfRule>
  </conditionalFormatting>
  <conditionalFormatting sqref="O18">
    <cfRule type="cellIs" dxfId="169" priority="26" stopIfTrue="1" operator="notEqual">
      <formula>$P$18</formula>
    </cfRule>
  </conditionalFormatting>
  <conditionalFormatting sqref="O19">
    <cfRule type="cellIs" dxfId="168" priority="24" stopIfTrue="1" operator="notEqual">
      <formula>$P$19</formula>
    </cfRule>
    <cfRule type="cellIs" dxfId="167" priority="25" stopIfTrue="1" operator="greaterThan">
      <formula>$P$19</formula>
    </cfRule>
  </conditionalFormatting>
  <conditionalFormatting sqref="O20">
    <cfRule type="cellIs" dxfId="166" priority="22" stopIfTrue="1" operator="notEqual">
      <formula>$P$20</formula>
    </cfRule>
    <cfRule type="cellIs" dxfId="165" priority="23" stopIfTrue="1" operator="greaterThan">
      <formula>$P$20</formula>
    </cfRule>
  </conditionalFormatting>
  <conditionalFormatting sqref="O21">
    <cfRule type="cellIs" dxfId="164" priority="21" stopIfTrue="1" operator="notEqual">
      <formula>$P$21</formula>
    </cfRule>
  </conditionalFormatting>
  <conditionalFormatting sqref="O22">
    <cfRule type="cellIs" dxfId="163" priority="20" stopIfTrue="1" operator="notEqual">
      <formula>$P$22</formula>
    </cfRule>
  </conditionalFormatting>
  <conditionalFormatting sqref="O23">
    <cfRule type="cellIs" dxfId="162" priority="19" stopIfTrue="1" operator="notEqual">
      <formula>$P$23</formula>
    </cfRule>
  </conditionalFormatting>
  <conditionalFormatting sqref="O24">
    <cfRule type="cellIs" dxfId="161" priority="17" stopIfTrue="1" operator="notEqual">
      <formula>$P$24</formula>
    </cfRule>
    <cfRule type="cellIs" dxfId="160" priority="18" stopIfTrue="1" operator="greaterThan">
      <formula>$P$24</formula>
    </cfRule>
  </conditionalFormatting>
  <conditionalFormatting sqref="O25">
    <cfRule type="cellIs" dxfId="159" priority="15" stopIfTrue="1" operator="notEqual">
      <formula>$P$25</formula>
    </cfRule>
    <cfRule type="cellIs" dxfId="158" priority="16" stopIfTrue="1" operator="greaterThan">
      <formula>$P$25</formula>
    </cfRule>
  </conditionalFormatting>
  <conditionalFormatting sqref="O26">
    <cfRule type="cellIs" dxfId="157" priority="14" stopIfTrue="1" operator="notEqual">
      <formula>$P$26</formula>
    </cfRule>
  </conditionalFormatting>
  <conditionalFormatting sqref="O27">
    <cfRule type="cellIs" dxfId="156" priority="13" stopIfTrue="1" operator="notEqual">
      <formula>$P$27</formula>
    </cfRule>
  </conditionalFormatting>
  <conditionalFormatting sqref="O28">
    <cfRule type="cellIs" dxfId="155" priority="12" stopIfTrue="1" operator="notEqual">
      <formula>$P$28</formula>
    </cfRule>
  </conditionalFormatting>
  <conditionalFormatting sqref="O29">
    <cfRule type="cellIs" dxfId="154" priority="11" stopIfTrue="1" operator="notEqual">
      <formula>$P$29</formula>
    </cfRule>
  </conditionalFormatting>
  <conditionalFormatting sqref="O30">
    <cfRule type="cellIs" dxfId="153" priority="10" stopIfTrue="1" operator="notEqual">
      <formula>$P$30</formula>
    </cfRule>
  </conditionalFormatting>
  <conditionalFormatting sqref="O31">
    <cfRule type="cellIs" dxfId="152" priority="8" stopIfTrue="1" operator="notEqual">
      <formula>$P$31</formula>
    </cfRule>
    <cfRule type="cellIs" dxfId="151" priority="9" stopIfTrue="1" operator="greaterThan">
      <formula>$P$31</formula>
    </cfRule>
  </conditionalFormatting>
  <conditionalFormatting sqref="O32">
    <cfRule type="cellIs" dxfId="150" priority="6" stopIfTrue="1" operator="notEqual">
      <formula>$P$32</formula>
    </cfRule>
    <cfRule type="cellIs" dxfId="149" priority="7" stopIfTrue="1" operator="greaterThan">
      <formula>$P$32</formula>
    </cfRule>
  </conditionalFormatting>
  <conditionalFormatting sqref="O33">
    <cfRule type="cellIs" dxfId="148" priority="5" stopIfTrue="1" operator="notEqual">
      <formula>$P$33</formula>
    </cfRule>
  </conditionalFormatting>
  <conditionalFormatting sqref="O13">
    <cfRule type="cellIs" dxfId="147" priority="4" stopIfTrue="1" operator="notEqual">
      <formula>$P$13</formula>
    </cfRule>
  </conditionalFormatting>
  <conditionalFormatting sqref="AG3:AG34">
    <cfRule type="cellIs" dxfId="146" priority="3" stopIfTrue="1" operator="notEqual">
      <formula>E3</formula>
    </cfRule>
  </conditionalFormatting>
  <conditionalFormatting sqref="AH3:AH34">
    <cfRule type="cellIs" dxfId="145" priority="2" stopIfTrue="1" operator="notBetween">
      <formula>AI3+$AG$40</formula>
      <formula>AI3-$AG$40</formula>
    </cfRule>
  </conditionalFormatting>
  <conditionalFormatting sqref="AL3:AL33">
    <cfRule type="cellIs" dxfId="144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303</v>
      </c>
      <c r="B3" s="88">
        <v>0.375</v>
      </c>
      <c r="C3" s="89">
        <v>2013</v>
      </c>
      <c r="D3" s="89">
        <v>8</v>
      </c>
      <c r="E3" s="89">
        <v>1</v>
      </c>
      <c r="F3" s="90">
        <v>419571</v>
      </c>
      <c r="G3" s="89">
        <v>0</v>
      </c>
      <c r="H3" s="90">
        <v>664749</v>
      </c>
      <c r="I3" s="89">
        <v>0</v>
      </c>
      <c r="J3" s="89">
        <v>0</v>
      </c>
      <c r="K3" s="89">
        <v>0</v>
      </c>
      <c r="L3" s="91">
        <v>85.462500000000006</v>
      </c>
      <c r="M3" s="90">
        <v>17.899999999999999</v>
      </c>
      <c r="N3" s="92">
        <v>0</v>
      </c>
      <c r="O3" s="93">
        <v>1664</v>
      </c>
      <c r="P3" s="94">
        <f>F4-F3</f>
        <v>1664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1664</v>
      </c>
      <c r="W3" s="99">
        <f>V3*35.31467</f>
        <v>58763.61088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419571</v>
      </c>
      <c r="AF3" s="87">
        <v>303</v>
      </c>
      <c r="AG3" s="92">
        <v>1</v>
      </c>
      <c r="AH3" s="200">
        <v>419571</v>
      </c>
      <c r="AI3" s="201">
        <f>IFERROR(AE3*1,0)</f>
        <v>419571</v>
      </c>
      <c r="AJ3" s="202">
        <f>(AI3-AH3)</f>
        <v>0</v>
      </c>
      <c r="AL3" s="203">
        <f>AH4-AH3</f>
        <v>-419571</v>
      </c>
      <c r="AM3" s="204">
        <f>AI4-AI3</f>
        <v>1664</v>
      </c>
      <c r="AN3" s="205">
        <f>(AM3-AL3)</f>
        <v>421235</v>
      </c>
      <c r="AO3" s="206">
        <f>IFERROR(AN3/AM3,"")</f>
        <v>253.14603365384616</v>
      </c>
    </row>
    <row r="4" spans="1:41" x14ac:dyDescent="0.2">
      <c r="A4" s="103">
        <v>303</v>
      </c>
      <c r="B4" s="104">
        <v>0.375</v>
      </c>
      <c r="C4" s="105">
        <v>2013</v>
      </c>
      <c r="D4" s="105">
        <v>8</v>
      </c>
      <c r="E4" s="105">
        <v>2</v>
      </c>
      <c r="F4" s="106">
        <v>421235</v>
      </c>
      <c r="G4" s="105">
        <v>0</v>
      </c>
      <c r="H4" s="106">
        <v>19219</v>
      </c>
      <c r="I4" s="105">
        <v>0</v>
      </c>
      <c r="J4" s="105">
        <v>0</v>
      </c>
      <c r="K4" s="105">
        <v>0</v>
      </c>
      <c r="L4" s="107">
        <v>70.2</v>
      </c>
      <c r="M4" s="106">
        <v>220.7</v>
      </c>
      <c r="N4" s="108">
        <v>0</v>
      </c>
      <c r="O4" s="109">
        <v>1639</v>
      </c>
      <c r="P4" s="94">
        <f t="shared" ref="P4:P33" si="0">F5-F4</f>
        <v>1639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1639</v>
      </c>
      <c r="W4" s="113">
        <f>V4*35.31467</f>
        <v>57880.744129999999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421235</v>
      </c>
      <c r="AF4" s="103"/>
      <c r="AG4" s="207"/>
      <c r="AH4" s="208"/>
      <c r="AI4" s="209">
        <f t="shared" ref="AI4:AI34" si="4">IFERROR(AE4*1,0)</f>
        <v>421235</v>
      </c>
      <c r="AJ4" s="210">
        <f t="shared" ref="AJ4:AJ34" si="5">(AI4-AH4)</f>
        <v>421235</v>
      </c>
      <c r="AL4" s="203">
        <f t="shared" ref="AL4:AM33" si="6">AH5-AH4</f>
        <v>0</v>
      </c>
      <c r="AM4" s="211">
        <f t="shared" si="6"/>
        <v>1639</v>
      </c>
      <c r="AN4" s="212">
        <f t="shared" ref="AN4:AN33" si="7">(AM4-AL4)</f>
        <v>1639</v>
      </c>
      <c r="AO4" s="213">
        <f t="shared" ref="AO4:AO33" si="8">IFERROR(AN4/AM4,"")</f>
        <v>1</v>
      </c>
    </row>
    <row r="5" spans="1:41" x14ac:dyDescent="0.2">
      <c r="A5" s="103">
        <v>303</v>
      </c>
      <c r="B5" s="104">
        <v>0.375</v>
      </c>
      <c r="C5" s="105">
        <v>2013</v>
      </c>
      <c r="D5" s="105">
        <v>8</v>
      </c>
      <c r="E5" s="105">
        <v>3</v>
      </c>
      <c r="F5" s="106">
        <v>422874</v>
      </c>
      <c r="G5" s="105">
        <v>0</v>
      </c>
      <c r="H5" s="106">
        <v>19293</v>
      </c>
      <c r="I5" s="105">
        <v>0</v>
      </c>
      <c r="J5" s="105">
        <v>0</v>
      </c>
      <c r="K5" s="105">
        <v>0</v>
      </c>
      <c r="L5" s="107">
        <v>68.7</v>
      </c>
      <c r="M5" s="106">
        <v>214.1</v>
      </c>
      <c r="N5" s="108">
        <v>0</v>
      </c>
      <c r="O5" s="109">
        <v>454</v>
      </c>
      <c r="P5" s="94">
        <f t="shared" si="0"/>
        <v>454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454</v>
      </c>
      <c r="W5" s="113">
        <f t="shared" ref="W5:W33" si="10">V5*35.31467</f>
        <v>16032.86018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422874</v>
      </c>
      <c r="AF5" s="103"/>
      <c r="AG5" s="207"/>
      <c r="AH5" s="208"/>
      <c r="AI5" s="209">
        <f t="shared" si="4"/>
        <v>422874</v>
      </c>
      <c r="AJ5" s="210">
        <f t="shared" si="5"/>
        <v>422874</v>
      </c>
      <c r="AL5" s="203">
        <f t="shared" si="6"/>
        <v>0</v>
      </c>
      <c r="AM5" s="211">
        <f t="shared" si="6"/>
        <v>454</v>
      </c>
      <c r="AN5" s="212">
        <f t="shared" si="7"/>
        <v>454</v>
      </c>
      <c r="AO5" s="213">
        <f t="shared" si="8"/>
        <v>1</v>
      </c>
    </row>
    <row r="6" spans="1:41" x14ac:dyDescent="0.2">
      <c r="A6" s="103">
        <v>303</v>
      </c>
      <c r="B6" s="104">
        <v>0.375</v>
      </c>
      <c r="C6" s="105">
        <v>2013</v>
      </c>
      <c r="D6" s="105">
        <v>8</v>
      </c>
      <c r="E6" s="105">
        <v>4</v>
      </c>
      <c r="F6" s="106">
        <v>423328</v>
      </c>
      <c r="G6" s="105">
        <v>0</v>
      </c>
      <c r="H6" s="106">
        <v>19313</v>
      </c>
      <c r="I6" s="105">
        <v>0</v>
      </c>
      <c r="J6" s="105">
        <v>0</v>
      </c>
      <c r="K6" s="105">
        <v>0</v>
      </c>
      <c r="L6" s="107">
        <v>19.3</v>
      </c>
      <c r="M6" s="106">
        <v>212.7</v>
      </c>
      <c r="N6" s="108">
        <v>0</v>
      </c>
      <c r="O6" s="109">
        <v>0</v>
      </c>
      <c r="P6" s="94">
        <f t="shared" si="0"/>
        <v>0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0</v>
      </c>
      <c r="W6" s="113">
        <f t="shared" si="10"/>
        <v>0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423328</v>
      </c>
      <c r="AF6" s="103"/>
      <c r="AG6" s="207"/>
      <c r="AH6" s="208"/>
      <c r="AI6" s="209">
        <f t="shared" si="4"/>
        <v>423328</v>
      </c>
      <c r="AJ6" s="210">
        <f t="shared" si="5"/>
        <v>423328</v>
      </c>
      <c r="AL6" s="203">
        <f t="shared" si="6"/>
        <v>0</v>
      </c>
      <c r="AM6" s="211">
        <f t="shared" si="6"/>
        <v>0</v>
      </c>
      <c r="AN6" s="212">
        <f t="shared" si="7"/>
        <v>0</v>
      </c>
      <c r="AO6" s="213" t="str">
        <f t="shared" si="8"/>
        <v/>
      </c>
    </row>
    <row r="7" spans="1:41" x14ac:dyDescent="0.2">
      <c r="A7" s="103">
        <v>303</v>
      </c>
      <c r="B7" s="104">
        <v>0.375</v>
      </c>
      <c r="C7" s="105">
        <v>2013</v>
      </c>
      <c r="D7" s="105">
        <v>8</v>
      </c>
      <c r="E7" s="105">
        <v>5</v>
      </c>
      <c r="F7" s="106">
        <v>423328</v>
      </c>
      <c r="G7" s="105">
        <v>0</v>
      </c>
      <c r="H7" s="106">
        <v>19313</v>
      </c>
      <c r="I7" s="105">
        <v>0</v>
      </c>
      <c r="J7" s="105">
        <v>0</v>
      </c>
      <c r="K7" s="105">
        <v>0</v>
      </c>
      <c r="L7" s="107">
        <v>0</v>
      </c>
      <c r="M7" s="106">
        <v>0</v>
      </c>
      <c r="N7" s="108">
        <v>0</v>
      </c>
      <c r="O7" s="109">
        <v>371</v>
      </c>
      <c r="P7" s="94">
        <f t="shared" si="0"/>
        <v>371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371</v>
      </c>
      <c r="W7" s="113">
        <f t="shared" si="10"/>
        <v>13101.74257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423328</v>
      </c>
      <c r="AF7" s="103"/>
      <c r="AG7" s="207"/>
      <c r="AH7" s="208"/>
      <c r="AI7" s="209">
        <f t="shared" si="4"/>
        <v>423328</v>
      </c>
      <c r="AJ7" s="210">
        <f t="shared" si="5"/>
        <v>423328</v>
      </c>
      <c r="AL7" s="203">
        <f t="shared" si="6"/>
        <v>0</v>
      </c>
      <c r="AM7" s="211">
        <f t="shared" si="6"/>
        <v>371</v>
      </c>
      <c r="AN7" s="212">
        <f t="shared" si="7"/>
        <v>371</v>
      </c>
      <c r="AO7" s="213">
        <f t="shared" si="8"/>
        <v>1</v>
      </c>
    </row>
    <row r="8" spans="1:41" x14ac:dyDescent="0.2">
      <c r="A8" s="103">
        <v>303</v>
      </c>
      <c r="B8" s="104">
        <v>0.375</v>
      </c>
      <c r="C8" s="105">
        <v>2013</v>
      </c>
      <c r="D8" s="105">
        <v>8</v>
      </c>
      <c r="E8" s="105">
        <v>6</v>
      </c>
      <c r="F8" s="106">
        <v>423699</v>
      </c>
      <c r="G8" s="105">
        <v>0</v>
      </c>
      <c r="H8" s="106">
        <v>19329</v>
      </c>
      <c r="I8" s="105">
        <v>0</v>
      </c>
      <c r="J8" s="105">
        <v>0</v>
      </c>
      <c r="K8" s="105">
        <v>0</v>
      </c>
      <c r="L8" s="107">
        <v>15.3</v>
      </c>
      <c r="M8" s="106">
        <v>218.8</v>
      </c>
      <c r="N8" s="108">
        <v>0</v>
      </c>
      <c r="O8" s="109">
        <v>1654</v>
      </c>
      <c r="P8" s="94">
        <f t="shared" si="0"/>
        <v>1654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1654</v>
      </c>
      <c r="W8" s="113">
        <f t="shared" si="10"/>
        <v>58410.464180000003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423699</v>
      </c>
      <c r="AF8" s="103"/>
      <c r="AG8" s="207"/>
      <c r="AH8" s="208"/>
      <c r="AI8" s="209">
        <f t="shared" si="4"/>
        <v>423699</v>
      </c>
      <c r="AJ8" s="210">
        <f t="shared" si="5"/>
        <v>423699</v>
      </c>
      <c r="AL8" s="203">
        <f t="shared" si="6"/>
        <v>0</v>
      </c>
      <c r="AM8" s="211">
        <f t="shared" si="6"/>
        <v>1654</v>
      </c>
      <c r="AN8" s="212">
        <f t="shared" si="7"/>
        <v>1654</v>
      </c>
      <c r="AO8" s="213">
        <f t="shared" si="8"/>
        <v>1</v>
      </c>
    </row>
    <row r="9" spans="1:41" x14ac:dyDescent="0.2">
      <c r="A9" s="103">
        <v>303</v>
      </c>
      <c r="B9" s="104">
        <v>0.375</v>
      </c>
      <c r="C9" s="105">
        <v>2013</v>
      </c>
      <c r="D9" s="105">
        <v>8</v>
      </c>
      <c r="E9" s="105">
        <v>7</v>
      </c>
      <c r="F9" s="106">
        <v>425353</v>
      </c>
      <c r="G9" s="105">
        <v>0</v>
      </c>
      <c r="H9" s="106">
        <v>19404</v>
      </c>
      <c r="I9" s="105">
        <v>0</v>
      </c>
      <c r="J9" s="105">
        <v>0</v>
      </c>
      <c r="K9" s="105">
        <v>0</v>
      </c>
      <c r="L9" s="107">
        <v>69.2</v>
      </c>
      <c r="M9" s="106">
        <v>215.1</v>
      </c>
      <c r="N9" s="108">
        <v>0</v>
      </c>
      <c r="O9" s="109">
        <v>1640</v>
      </c>
      <c r="P9" s="94">
        <f t="shared" si="0"/>
        <v>1640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1640</v>
      </c>
      <c r="W9" s="113">
        <f t="shared" si="10"/>
        <v>57916.058799999999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425353</v>
      </c>
      <c r="AF9" s="103"/>
      <c r="AG9" s="207"/>
      <c r="AH9" s="208"/>
      <c r="AI9" s="209">
        <f t="shared" si="4"/>
        <v>425353</v>
      </c>
      <c r="AJ9" s="210">
        <f t="shared" si="5"/>
        <v>425353</v>
      </c>
      <c r="AL9" s="203">
        <f t="shared" si="6"/>
        <v>0</v>
      </c>
      <c r="AM9" s="211">
        <f t="shared" si="6"/>
        <v>1640</v>
      </c>
      <c r="AN9" s="212">
        <f t="shared" si="7"/>
        <v>1640</v>
      </c>
      <c r="AO9" s="213">
        <f t="shared" si="8"/>
        <v>1</v>
      </c>
    </row>
    <row r="10" spans="1:41" x14ac:dyDescent="0.2">
      <c r="A10" s="103">
        <v>303</v>
      </c>
      <c r="B10" s="104">
        <v>0.375</v>
      </c>
      <c r="C10" s="105">
        <v>2013</v>
      </c>
      <c r="D10" s="105">
        <v>8</v>
      </c>
      <c r="E10" s="105">
        <v>8</v>
      </c>
      <c r="F10" s="106">
        <v>426993</v>
      </c>
      <c r="G10" s="105">
        <v>0</v>
      </c>
      <c r="H10" s="106">
        <v>19478</v>
      </c>
      <c r="I10" s="105">
        <v>0</v>
      </c>
      <c r="J10" s="105">
        <v>0</v>
      </c>
      <c r="K10" s="105">
        <v>0</v>
      </c>
      <c r="L10" s="107">
        <v>68.599999999999994</v>
      </c>
      <c r="M10" s="106">
        <v>212.9</v>
      </c>
      <c r="N10" s="108">
        <v>0</v>
      </c>
      <c r="O10" s="109">
        <v>1722</v>
      </c>
      <c r="P10" s="94">
        <f t="shared" si="0"/>
        <v>1722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1722</v>
      </c>
      <c r="W10" s="113">
        <f t="shared" si="10"/>
        <v>60811.86174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426993</v>
      </c>
      <c r="AF10" s="103"/>
      <c r="AG10" s="207"/>
      <c r="AH10" s="208"/>
      <c r="AI10" s="209">
        <f t="shared" si="4"/>
        <v>426993</v>
      </c>
      <c r="AJ10" s="210">
        <f t="shared" si="5"/>
        <v>426993</v>
      </c>
      <c r="AL10" s="203">
        <f t="shared" si="6"/>
        <v>0</v>
      </c>
      <c r="AM10" s="211">
        <f t="shared" si="6"/>
        <v>1722</v>
      </c>
      <c r="AN10" s="212">
        <f t="shared" si="7"/>
        <v>1722</v>
      </c>
      <c r="AO10" s="213">
        <f t="shared" si="8"/>
        <v>1</v>
      </c>
    </row>
    <row r="11" spans="1:41" x14ac:dyDescent="0.2">
      <c r="A11" s="103">
        <v>303</v>
      </c>
      <c r="B11" s="104">
        <v>0.375</v>
      </c>
      <c r="C11" s="105">
        <v>2013</v>
      </c>
      <c r="D11" s="105">
        <v>8</v>
      </c>
      <c r="E11" s="105">
        <v>9</v>
      </c>
      <c r="F11" s="106">
        <v>428715</v>
      </c>
      <c r="G11" s="105">
        <v>0</v>
      </c>
      <c r="H11" s="106">
        <v>19553</v>
      </c>
      <c r="I11" s="105">
        <v>0</v>
      </c>
      <c r="J11" s="105">
        <v>0</v>
      </c>
      <c r="K11" s="105">
        <v>0</v>
      </c>
      <c r="L11" s="107">
        <v>72</v>
      </c>
      <c r="M11" s="106">
        <v>217</v>
      </c>
      <c r="N11" s="108">
        <v>0</v>
      </c>
      <c r="O11" s="109">
        <v>1584</v>
      </c>
      <c r="P11" s="94">
        <f t="shared" si="0"/>
        <v>1584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1584</v>
      </c>
      <c r="W11" s="116">
        <f t="shared" si="10"/>
        <v>55938.437279999998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428715</v>
      </c>
      <c r="AF11" s="103"/>
      <c r="AG11" s="207"/>
      <c r="AH11" s="208"/>
      <c r="AI11" s="209">
        <f t="shared" si="4"/>
        <v>428715</v>
      </c>
      <c r="AJ11" s="210">
        <f t="shared" si="5"/>
        <v>428715</v>
      </c>
      <c r="AL11" s="203">
        <f t="shared" si="6"/>
        <v>0</v>
      </c>
      <c r="AM11" s="211">
        <f t="shared" si="6"/>
        <v>1584</v>
      </c>
      <c r="AN11" s="212">
        <f t="shared" si="7"/>
        <v>1584</v>
      </c>
      <c r="AO11" s="213">
        <f t="shared" si="8"/>
        <v>1</v>
      </c>
    </row>
    <row r="12" spans="1:41" x14ac:dyDescent="0.2">
      <c r="A12" s="103">
        <v>303</v>
      </c>
      <c r="B12" s="104">
        <v>0.375</v>
      </c>
      <c r="C12" s="105">
        <v>2013</v>
      </c>
      <c r="D12" s="105">
        <v>8</v>
      </c>
      <c r="E12" s="105">
        <v>10</v>
      </c>
      <c r="F12" s="106">
        <v>430299</v>
      </c>
      <c r="G12" s="105">
        <v>0</v>
      </c>
      <c r="H12" s="106">
        <v>19621</v>
      </c>
      <c r="I12" s="105">
        <v>0</v>
      </c>
      <c r="J12" s="105">
        <v>0</v>
      </c>
      <c r="K12" s="105">
        <v>0</v>
      </c>
      <c r="L12" s="107">
        <v>66.3</v>
      </c>
      <c r="M12" s="106">
        <v>214.6</v>
      </c>
      <c r="N12" s="108">
        <v>0</v>
      </c>
      <c r="O12" s="109">
        <v>591</v>
      </c>
      <c r="P12" s="94">
        <f t="shared" si="0"/>
        <v>591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591</v>
      </c>
      <c r="W12" s="116">
        <f t="shared" si="10"/>
        <v>20870.969969999998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430299</v>
      </c>
      <c r="AF12" s="103"/>
      <c r="AG12" s="207"/>
      <c r="AH12" s="208"/>
      <c r="AI12" s="209">
        <f t="shared" si="4"/>
        <v>430299</v>
      </c>
      <c r="AJ12" s="210">
        <f t="shared" si="5"/>
        <v>430299</v>
      </c>
      <c r="AL12" s="203">
        <f t="shared" si="6"/>
        <v>0</v>
      </c>
      <c r="AM12" s="211">
        <f t="shared" si="6"/>
        <v>591</v>
      </c>
      <c r="AN12" s="212">
        <f t="shared" si="7"/>
        <v>591</v>
      </c>
      <c r="AO12" s="213">
        <f t="shared" si="8"/>
        <v>1</v>
      </c>
    </row>
    <row r="13" spans="1:41" x14ac:dyDescent="0.2">
      <c r="A13" s="103">
        <v>303</v>
      </c>
      <c r="B13" s="104">
        <v>0.375</v>
      </c>
      <c r="C13" s="105">
        <v>2013</v>
      </c>
      <c r="D13" s="105">
        <v>8</v>
      </c>
      <c r="E13" s="105">
        <v>11</v>
      </c>
      <c r="F13" s="106">
        <v>430890</v>
      </c>
      <c r="G13" s="105">
        <v>0</v>
      </c>
      <c r="H13" s="106">
        <v>19646</v>
      </c>
      <c r="I13" s="105">
        <v>0</v>
      </c>
      <c r="J13" s="105">
        <v>0</v>
      </c>
      <c r="K13" s="105">
        <v>0</v>
      </c>
      <c r="L13" s="107">
        <v>25</v>
      </c>
      <c r="M13" s="106">
        <v>207.3</v>
      </c>
      <c r="N13" s="108">
        <v>0</v>
      </c>
      <c r="O13" s="109">
        <v>2</v>
      </c>
      <c r="P13" s="94">
        <f t="shared" si="0"/>
        <v>2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2</v>
      </c>
      <c r="W13" s="116">
        <f t="shared" si="10"/>
        <v>70.629339999999999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430890</v>
      </c>
      <c r="AF13" s="103"/>
      <c r="AG13" s="207"/>
      <c r="AH13" s="208"/>
      <c r="AI13" s="209">
        <f t="shared" si="4"/>
        <v>430890</v>
      </c>
      <c r="AJ13" s="210">
        <f t="shared" si="5"/>
        <v>430890</v>
      </c>
      <c r="AL13" s="203">
        <f t="shared" si="6"/>
        <v>0</v>
      </c>
      <c r="AM13" s="211">
        <f t="shared" si="6"/>
        <v>2</v>
      </c>
      <c r="AN13" s="212">
        <f t="shared" si="7"/>
        <v>2</v>
      </c>
      <c r="AO13" s="213">
        <f t="shared" si="8"/>
        <v>1</v>
      </c>
    </row>
    <row r="14" spans="1:41" x14ac:dyDescent="0.2">
      <c r="A14" s="103">
        <v>303</v>
      </c>
      <c r="B14" s="104">
        <v>0.375</v>
      </c>
      <c r="C14" s="105">
        <v>2013</v>
      </c>
      <c r="D14" s="105">
        <v>8</v>
      </c>
      <c r="E14" s="105">
        <v>12</v>
      </c>
      <c r="F14" s="106">
        <v>430892</v>
      </c>
      <c r="G14" s="105">
        <v>0</v>
      </c>
      <c r="H14" s="106">
        <v>19646</v>
      </c>
      <c r="I14" s="105">
        <v>0</v>
      </c>
      <c r="J14" s="105">
        <v>0</v>
      </c>
      <c r="K14" s="105">
        <v>0</v>
      </c>
      <c r="L14" s="107">
        <v>0</v>
      </c>
      <c r="M14" s="106">
        <v>0</v>
      </c>
      <c r="N14" s="108">
        <v>0</v>
      </c>
      <c r="O14" s="109">
        <v>387</v>
      </c>
      <c r="P14" s="94">
        <f t="shared" si="0"/>
        <v>387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387</v>
      </c>
      <c r="W14" s="116">
        <f t="shared" si="10"/>
        <v>13666.77729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430892</v>
      </c>
      <c r="AF14" s="103"/>
      <c r="AG14" s="207"/>
      <c r="AH14" s="208"/>
      <c r="AI14" s="209">
        <f t="shared" si="4"/>
        <v>430892</v>
      </c>
      <c r="AJ14" s="210">
        <f t="shared" si="5"/>
        <v>430892</v>
      </c>
      <c r="AL14" s="203">
        <f t="shared" si="6"/>
        <v>0</v>
      </c>
      <c r="AM14" s="211">
        <f t="shared" si="6"/>
        <v>387</v>
      </c>
      <c r="AN14" s="212">
        <f t="shared" si="7"/>
        <v>387</v>
      </c>
      <c r="AO14" s="213">
        <f t="shared" si="8"/>
        <v>1</v>
      </c>
    </row>
    <row r="15" spans="1:41" x14ac:dyDescent="0.2">
      <c r="A15" s="103">
        <v>303</v>
      </c>
      <c r="B15" s="104">
        <v>0.375</v>
      </c>
      <c r="C15" s="105">
        <v>2013</v>
      </c>
      <c r="D15" s="105">
        <v>8</v>
      </c>
      <c r="E15" s="105">
        <v>13</v>
      </c>
      <c r="F15" s="106">
        <v>431279</v>
      </c>
      <c r="G15" s="105">
        <v>0</v>
      </c>
      <c r="H15" s="106">
        <v>19663</v>
      </c>
      <c r="I15" s="105">
        <v>0</v>
      </c>
      <c r="J15" s="105">
        <v>0</v>
      </c>
      <c r="K15" s="105">
        <v>0</v>
      </c>
      <c r="L15" s="107">
        <v>16</v>
      </c>
      <c r="M15" s="106">
        <v>216.2</v>
      </c>
      <c r="N15" s="108">
        <v>0</v>
      </c>
      <c r="O15" s="109">
        <v>1691</v>
      </c>
      <c r="P15" s="94">
        <f t="shared" si="0"/>
        <v>1691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1691</v>
      </c>
      <c r="W15" s="116">
        <f t="shared" si="10"/>
        <v>59717.106970000001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431279</v>
      </c>
      <c r="AF15" s="103"/>
      <c r="AG15" s="207"/>
      <c r="AH15" s="208"/>
      <c r="AI15" s="209">
        <f t="shared" si="4"/>
        <v>431279</v>
      </c>
      <c r="AJ15" s="210">
        <f t="shared" si="5"/>
        <v>431279</v>
      </c>
      <c r="AL15" s="203">
        <f t="shared" si="6"/>
        <v>0</v>
      </c>
      <c r="AM15" s="211">
        <f t="shared" si="6"/>
        <v>1691</v>
      </c>
      <c r="AN15" s="212">
        <f t="shared" si="7"/>
        <v>1691</v>
      </c>
      <c r="AO15" s="213">
        <f t="shared" si="8"/>
        <v>1</v>
      </c>
    </row>
    <row r="16" spans="1:41" x14ac:dyDescent="0.2">
      <c r="A16" s="103">
        <v>303</v>
      </c>
      <c r="B16" s="104">
        <v>0.375</v>
      </c>
      <c r="C16" s="105">
        <v>2013</v>
      </c>
      <c r="D16" s="105">
        <v>8</v>
      </c>
      <c r="E16" s="105">
        <v>14</v>
      </c>
      <c r="F16" s="106">
        <v>432970</v>
      </c>
      <c r="G16" s="105">
        <v>0</v>
      </c>
      <c r="H16" s="106">
        <v>19736</v>
      </c>
      <c r="I16" s="105">
        <v>0</v>
      </c>
      <c r="J16" s="105">
        <v>0</v>
      </c>
      <c r="K16" s="105">
        <v>0</v>
      </c>
      <c r="L16" s="107">
        <v>70.7</v>
      </c>
      <c r="M16" s="106">
        <v>215.8</v>
      </c>
      <c r="N16" s="108">
        <v>0</v>
      </c>
      <c r="O16" s="109">
        <v>1596</v>
      </c>
      <c r="P16" s="94">
        <f t="shared" si="0"/>
        <v>1596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1596</v>
      </c>
      <c r="W16" s="116">
        <f t="shared" si="10"/>
        <v>56362.213320000003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432970</v>
      </c>
      <c r="AF16" s="103"/>
      <c r="AG16" s="207"/>
      <c r="AH16" s="208"/>
      <c r="AI16" s="209">
        <f t="shared" si="4"/>
        <v>432970</v>
      </c>
      <c r="AJ16" s="210">
        <f t="shared" si="5"/>
        <v>432970</v>
      </c>
      <c r="AL16" s="203">
        <f t="shared" si="6"/>
        <v>0</v>
      </c>
      <c r="AM16" s="211">
        <f t="shared" si="6"/>
        <v>1596</v>
      </c>
      <c r="AN16" s="212">
        <f t="shared" si="7"/>
        <v>1596</v>
      </c>
      <c r="AO16" s="213">
        <f t="shared" si="8"/>
        <v>1</v>
      </c>
    </row>
    <row r="17" spans="1:41" x14ac:dyDescent="0.2">
      <c r="A17" s="103">
        <v>303</v>
      </c>
      <c r="B17" s="104">
        <v>0.375</v>
      </c>
      <c r="C17" s="105">
        <v>2013</v>
      </c>
      <c r="D17" s="105">
        <v>8</v>
      </c>
      <c r="E17" s="105">
        <v>15</v>
      </c>
      <c r="F17" s="106">
        <v>434566</v>
      </c>
      <c r="G17" s="105">
        <v>0</v>
      </c>
      <c r="H17" s="106">
        <v>19806</v>
      </c>
      <c r="I17" s="105">
        <v>0</v>
      </c>
      <c r="J17" s="105">
        <v>0</v>
      </c>
      <c r="K17" s="105">
        <v>0</v>
      </c>
      <c r="L17" s="107">
        <v>66.8</v>
      </c>
      <c r="M17" s="106">
        <v>211.6</v>
      </c>
      <c r="N17" s="108">
        <v>0</v>
      </c>
      <c r="O17" s="109">
        <v>1596</v>
      </c>
      <c r="P17" s="94">
        <f t="shared" si="0"/>
        <v>1596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1596</v>
      </c>
      <c r="W17" s="116">
        <f t="shared" si="10"/>
        <v>56362.213320000003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434566</v>
      </c>
      <c r="AF17" s="103"/>
      <c r="AG17" s="207"/>
      <c r="AH17" s="208"/>
      <c r="AI17" s="209">
        <f t="shared" si="4"/>
        <v>434566</v>
      </c>
      <c r="AJ17" s="210">
        <f t="shared" si="5"/>
        <v>434566</v>
      </c>
      <c r="AL17" s="203">
        <f t="shared" si="6"/>
        <v>0</v>
      </c>
      <c r="AM17" s="211">
        <f t="shared" si="6"/>
        <v>1596</v>
      </c>
      <c r="AN17" s="212">
        <f t="shared" si="7"/>
        <v>1596</v>
      </c>
      <c r="AO17" s="213">
        <f t="shared" si="8"/>
        <v>1</v>
      </c>
    </row>
    <row r="18" spans="1:41" x14ac:dyDescent="0.2">
      <c r="A18" s="103">
        <v>303</v>
      </c>
      <c r="B18" s="104">
        <v>0.375</v>
      </c>
      <c r="C18" s="105">
        <v>2013</v>
      </c>
      <c r="D18" s="105">
        <v>8</v>
      </c>
      <c r="E18" s="105">
        <v>16</v>
      </c>
      <c r="F18" s="106">
        <v>436162</v>
      </c>
      <c r="G18" s="105">
        <v>0</v>
      </c>
      <c r="H18" s="106">
        <v>19876</v>
      </c>
      <c r="I18" s="105">
        <v>0</v>
      </c>
      <c r="J18" s="105">
        <v>0</v>
      </c>
      <c r="K18" s="105">
        <v>0</v>
      </c>
      <c r="L18" s="107">
        <v>66.8</v>
      </c>
      <c r="M18" s="106">
        <v>213.1</v>
      </c>
      <c r="N18" s="108">
        <v>0</v>
      </c>
      <c r="O18" s="109">
        <v>1694</v>
      </c>
      <c r="P18" s="94">
        <f t="shared" si="0"/>
        <v>1694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1694</v>
      </c>
      <c r="W18" s="116">
        <f t="shared" si="10"/>
        <v>59823.05098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436162</v>
      </c>
      <c r="AF18" s="103"/>
      <c r="AG18" s="207"/>
      <c r="AH18" s="208"/>
      <c r="AI18" s="209">
        <f t="shared" si="4"/>
        <v>436162</v>
      </c>
      <c r="AJ18" s="210">
        <f t="shared" si="5"/>
        <v>436162</v>
      </c>
      <c r="AL18" s="203">
        <f t="shared" si="6"/>
        <v>0</v>
      </c>
      <c r="AM18" s="211">
        <f t="shared" si="6"/>
        <v>1694</v>
      </c>
      <c r="AN18" s="212">
        <f t="shared" si="7"/>
        <v>1694</v>
      </c>
      <c r="AO18" s="213">
        <f t="shared" si="8"/>
        <v>1</v>
      </c>
    </row>
    <row r="19" spans="1:41" x14ac:dyDescent="0.2">
      <c r="A19" s="103">
        <v>303</v>
      </c>
      <c r="B19" s="104">
        <v>0.375</v>
      </c>
      <c r="C19" s="105">
        <v>2013</v>
      </c>
      <c r="D19" s="105">
        <v>8</v>
      </c>
      <c r="E19" s="105">
        <v>17</v>
      </c>
      <c r="F19" s="106">
        <v>437856</v>
      </c>
      <c r="G19" s="105">
        <v>0</v>
      </c>
      <c r="H19" s="106">
        <v>19949</v>
      </c>
      <c r="I19" s="105">
        <v>0</v>
      </c>
      <c r="J19" s="105">
        <v>0</v>
      </c>
      <c r="K19" s="105">
        <v>0</v>
      </c>
      <c r="L19" s="107">
        <v>70.900000000000006</v>
      </c>
      <c r="M19" s="106">
        <v>212.5</v>
      </c>
      <c r="N19" s="108">
        <v>0</v>
      </c>
      <c r="O19" s="109">
        <v>594</v>
      </c>
      <c r="P19" s="94">
        <f t="shared" si="0"/>
        <v>594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594</v>
      </c>
      <c r="W19" s="116">
        <f t="shared" si="10"/>
        <v>20976.913980000001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437856</v>
      </c>
      <c r="AF19" s="103"/>
      <c r="AG19" s="207"/>
      <c r="AH19" s="208"/>
      <c r="AI19" s="209">
        <f t="shared" si="4"/>
        <v>437856</v>
      </c>
      <c r="AJ19" s="210">
        <f t="shared" si="5"/>
        <v>437856</v>
      </c>
      <c r="AL19" s="203">
        <f t="shared" si="6"/>
        <v>0</v>
      </c>
      <c r="AM19" s="211">
        <f t="shared" si="6"/>
        <v>594</v>
      </c>
      <c r="AN19" s="212">
        <f t="shared" si="7"/>
        <v>594</v>
      </c>
      <c r="AO19" s="213">
        <f t="shared" si="8"/>
        <v>1</v>
      </c>
    </row>
    <row r="20" spans="1:41" x14ac:dyDescent="0.2">
      <c r="A20" s="103">
        <v>303</v>
      </c>
      <c r="B20" s="104">
        <v>0.375</v>
      </c>
      <c r="C20" s="105">
        <v>2013</v>
      </c>
      <c r="D20" s="105">
        <v>8</v>
      </c>
      <c r="E20" s="105">
        <v>18</v>
      </c>
      <c r="F20" s="106">
        <v>438450</v>
      </c>
      <c r="G20" s="105">
        <v>0</v>
      </c>
      <c r="H20" s="106">
        <v>19975</v>
      </c>
      <c r="I20" s="105">
        <v>0</v>
      </c>
      <c r="J20" s="105">
        <v>0</v>
      </c>
      <c r="K20" s="105">
        <v>0</v>
      </c>
      <c r="L20" s="107">
        <v>25.2</v>
      </c>
      <c r="M20" s="106">
        <v>207</v>
      </c>
      <c r="N20" s="108">
        <v>0</v>
      </c>
      <c r="O20" s="109">
        <v>0</v>
      </c>
      <c r="P20" s="94">
        <f t="shared" si="0"/>
        <v>0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0</v>
      </c>
      <c r="W20" s="116">
        <f t="shared" si="10"/>
        <v>0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438450</v>
      </c>
      <c r="AF20" s="103"/>
      <c r="AG20" s="207"/>
      <c r="AH20" s="208"/>
      <c r="AI20" s="209">
        <f t="shared" si="4"/>
        <v>438450</v>
      </c>
      <c r="AJ20" s="210">
        <f t="shared" si="5"/>
        <v>438450</v>
      </c>
      <c r="AL20" s="203">
        <f t="shared" si="6"/>
        <v>438450</v>
      </c>
      <c r="AM20" s="211">
        <f t="shared" si="6"/>
        <v>0</v>
      </c>
      <c r="AN20" s="212">
        <f t="shared" si="7"/>
        <v>-438450</v>
      </c>
      <c r="AO20" s="213" t="str">
        <f t="shared" si="8"/>
        <v/>
      </c>
    </row>
    <row r="21" spans="1:41" x14ac:dyDescent="0.2">
      <c r="A21" s="103">
        <v>303</v>
      </c>
      <c r="B21" s="104">
        <v>0.375</v>
      </c>
      <c r="C21" s="105">
        <v>2013</v>
      </c>
      <c r="D21" s="105">
        <v>8</v>
      </c>
      <c r="E21" s="105">
        <v>19</v>
      </c>
      <c r="F21" s="106">
        <v>438450</v>
      </c>
      <c r="G21" s="105">
        <v>0</v>
      </c>
      <c r="H21" s="106">
        <v>19975</v>
      </c>
      <c r="I21" s="105">
        <v>0</v>
      </c>
      <c r="J21" s="105">
        <v>0</v>
      </c>
      <c r="K21" s="105">
        <v>0</v>
      </c>
      <c r="L21" s="107">
        <v>0</v>
      </c>
      <c r="M21" s="106">
        <v>0</v>
      </c>
      <c r="N21" s="108">
        <v>0</v>
      </c>
      <c r="O21" s="109">
        <v>356</v>
      </c>
      <c r="P21" s="94">
        <f t="shared" si="0"/>
        <v>356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356</v>
      </c>
      <c r="W21" s="116">
        <f t="shared" si="10"/>
        <v>12572.02252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438450</v>
      </c>
      <c r="AF21" s="103">
        <v>303</v>
      </c>
      <c r="AG21" s="207">
        <v>19</v>
      </c>
      <c r="AH21" s="208">
        <v>438450</v>
      </c>
      <c r="AI21" s="209">
        <f t="shared" si="4"/>
        <v>438450</v>
      </c>
      <c r="AJ21" s="210">
        <f t="shared" si="5"/>
        <v>0</v>
      </c>
      <c r="AL21" s="203">
        <f t="shared" si="6"/>
        <v>374</v>
      </c>
      <c r="AM21" s="211">
        <f t="shared" si="6"/>
        <v>356</v>
      </c>
      <c r="AN21" s="212">
        <f t="shared" si="7"/>
        <v>-18</v>
      </c>
      <c r="AO21" s="213">
        <f t="shared" si="8"/>
        <v>-5.0561797752808987E-2</v>
      </c>
    </row>
    <row r="22" spans="1:41" x14ac:dyDescent="0.2">
      <c r="A22" s="103">
        <v>303</v>
      </c>
      <c r="B22" s="104">
        <v>0.375</v>
      </c>
      <c r="C22" s="105">
        <v>2013</v>
      </c>
      <c r="D22" s="105">
        <v>8</v>
      </c>
      <c r="E22" s="105">
        <v>20</v>
      </c>
      <c r="F22" s="106">
        <v>438806</v>
      </c>
      <c r="G22" s="105">
        <v>0</v>
      </c>
      <c r="H22" s="106">
        <v>19990</v>
      </c>
      <c r="I22" s="105">
        <v>0</v>
      </c>
      <c r="J22" s="105">
        <v>0</v>
      </c>
      <c r="K22" s="105">
        <v>0</v>
      </c>
      <c r="L22" s="107">
        <v>14.6</v>
      </c>
      <c r="M22" s="106">
        <v>213.1</v>
      </c>
      <c r="N22" s="108">
        <v>0</v>
      </c>
      <c r="O22" s="109">
        <v>1731</v>
      </c>
      <c r="P22" s="94">
        <f t="shared" si="0"/>
        <v>1731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1731</v>
      </c>
      <c r="W22" s="116">
        <f t="shared" si="10"/>
        <v>61129.693769999998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438806</v>
      </c>
      <c r="AF22" s="103">
        <v>303</v>
      </c>
      <c r="AG22" s="207">
        <v>20</v>
      </c>
      <c r="AH22" s="208">
        <v>438824</v>
      </c>
      <c r="AI22" s="209">
        <f t="shared" si="4"/>
        <v>438806</v>
      </c>
      <c r="AJ22" s="210">
        <f t="shared" si="5"/>
        <v>-18</v>
      </c>
      <c r="AL22" s="203">
        <f t="shared" si="6"/>
        <v>1731</v>
      </c>
      <c r="AM22" s="211">
        <f t="shared" si="6"/>
        <v>1731</v>
      </c>
      <c r="AN22" s="212">
        <f t="shared" si="7"/>
        <v>0</v>
      </c>
      <c r="AO22" s="213">
        <f t="shared" si="8"/>
        <v>0</v>
      </c>
    </row>
    <row r="23" spans="1:41" x14ac:dyDescent="0.2">
      <c r="A23" s="103">
        <v>303</v>
      </c>
      <c r="B23" s="104">
        <v>0.375</v>
      </c>
      <c r="C23" s="105">
        <v>2013</v>
      </c>
      <c r="D23" s="105">
        <v>8</v>
      </c>
      <c r="E23" s="105">
        <v>21</v>
      </c>
      <c r="F23" s="106">
        <v>440537</v>
      </c>
      <c r="G23" s="105">
        <v>0</v>
      </c>
      <c r="H23" s="106">
        <v>20065</v>
      </c>
      <c r="I23" s="105">
        <v>0</v>
      </c>
      <c r="J23" s="105">
        <v>0</v>
      </c>
      <c r="K23" s="105">
        <v>0</v>
      </c>
      <c r="L23" s="107">
        <v>72.400000000000006</v>
      </c>
      <c r="M23" s="106">
        <v>212.4</v>
      </c>
      <c r="N23" s="108">
        <v>0</v>
      </c>
      <c r="O23" s="109">
        <v>1679</v>
      </c>
      <c r="P23" s="94">
        <f t="shared" si="0"/>
        <v>1679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1679</v>
      </c>
      <c r="W23" s="116">
        <f t="shared" si="10"/>
        <v>59293.330929999996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440537</v>
      </c>
      <c r="AF23" s="103">
        <v>303</v>
      </c>
      <c r="AG23" s="207">
        <v>21</v>
      </c>
      <c r="AH23" s="208">
        <v>440555</v>
      </c>
      <c r="AI23" s="209">
        <f t="shared" si="4"/>
        <v>440537</v>
      </c>
      <c r="AJ23" s="210">
        <f t="shared" si="5"/>
        <v>-18</v>
      </c>
      <c r="AL23" s="203">
        <f t="shared" si="6"/>
        <v>1682</v>
      </c>
      <c r="AM23" s="211">
        <f t="shared" si="6"/>
        <v>1679</v>
      </c>
      <c r="AN23" s="212">
        <f t="shared" si="7"/>
        <v>-3</v>
      </c>
      <c r="AO23" s="213">
        <f t="shared" si="8"/>
        <v>-1.7867778439547349E-3</v>
      </c>
    </row>
    <row r="24" spans="1:41" x14ac:dyDescent="0.2">
      <c r="A24" s="103">
        <v>303</v>
      </c>
      <c r="B24" s="104">
        <v>0.375</v>
      </c>
      <c r="C24" s="105">
        <v>2013</v>
      </c>
      <c r="D24" s="105">
        <v>8</v>
      </c>
      <c r="E24" s="105">
        <v>22</v>
      </c>
      <c r="F24" s="106">
        <v>442216</v>
      </c>
      <c r="G24" s="105">
        <v>0</v>
      </c>
      <c r="H24" s="106">
        <v>20137</v>
      </c>
      <c r="I24" s="105">
        <v>0</v>
      </c>
      <c r="J24" s="105">
        <v>0</v>
      </c>
      <c r="K24" s="105">
        <v>0</v>
      </c>
      <c r="L24" s="107">
        <v>70.3</v>
      </c>
      <c r="M24" s="106">
        <v>213.2</v>
      </c>
      <c r="N24" s="108">
        <v>0</v>
      </c>
      <c r="O24" s="109">
        <v>1650</v>
      </c>
      <c r="P24" s="94">
        <f t="shared" si="0"/>
        <v>1650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1650</v>
      </c>
      <c r="W24" s="116">
        <f t="shared" si="10"/>
        <v>58269.205499999996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442216</v>
      </c>
      <c r="AF24" s="103">
        <v>303</v>
      </c>
      <c r="AG24" s="207">
        <v>22</v>
      </c>
      <c r="AH24" s="208">
        <v>442237</v>
      </c>
      <c r="AI24" s="209">
        <f t="shared" si="4"/>
        <v>442216</v>
      </c>
      <c r="AJ24" s="210">
        <f t="shared" si="5"/>
        <v>-21</v>
      </c>
      <c r="AL24" s="203">
        <f t="shared" si="6"/>
        <v>1650</v>
      </c>
      <c r="AM24" s="211">
        <f t="shared" si="6"/>
        <v>1650</v>
      </c>
      <c r="AN24" s="212">
        <f t="shared" si="7"/>
        <v>0</v>
      </c>
      <c r="AO24" s="213">
        <f t="shared" si="8"/>
        <v>0</v>
      </c>
    </row>
    <row r="25" spans="1:41" x14ac:dyDescent="0.2">
      <c r="A25" s="103">
        <v>303</v>
      </c>
      <c r="B25" s="104">
        <v>0.375</v>
      </c>
      <c r="C25" s="105">
        <v>2013</v>
      </c>
      <c r="D25" s="105">
        <v>8</v>
      </c>
      <c r="E25" s="105">
        <v>23</v>
      </c>
      <c r="F25" s="106">
        <v>443866</v>
      </c>
      <c r="G25" s="105">
        <v>0</v>
      </c>
      <c r="H25" s="106">
        <v>20209</v>
      </c>
      <c r="I25" s="105">
        <v>0</v>
      </c>
      <c r="J25" s="105">
        <v>0</v>
      </c>
      <c r="K25" s="105">
        <v>0</v>
      </c>
      <c r="L25" s="107">
        <v>69</v>
      </c>
      <c r="M25" s="106">
        <v>212.6</v>
      </c>
      <c r="N25" s="108">
        <v>0</v>
      </c>
      <c r="O25" s="109">
        <v>1568</v>
      </c>
      <c r="P25" s="94">
        <f t="shared" si="0"/>
        <v>1568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1568</v>
      </c>
      <c r="W25" s="116">
        <f t="shared" si="10"/>
        <v>55373.402560000002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443866</v>
      </c>
      <c r="AF25" s="103">
        <v>303</v>
      </c>
      <c r="AG25" s="207">
        <v>23</v>
      </c>
      <c r="AH25" s="208">
        <v>443887</v>
      </c>
      <c r="AI25" s="209">
        <f t="shared" si="4"/>
        <v>443866</v>
      </c>
      <c r="AJ25" s="210">
        <f t="shared" si="5"/>
        <v>-21</v>
      </c>
      <c r="AL25" s="203">
        <f t="shared" si="6"/>
        <v>1566</v>
      </c>
      <c r="AM25" s="211">
        <f t="shared" si="6"/>
        <v>1568</v>
      </c>
      <c r="AN25" s="212">
        <f t="shared" si="7"/>
        <v>2</v>
      </c>
      <c r="AO25" s="213">
        <f t="shared" si="8"/>
        <v>1.2755102040816326E-3</v>
      </c>
    </row>
    <row r="26" spans="1:41" x14ac:dyDescent="0.2">
      <c r="A26" s="103">
        <v>303</v>
      </c>
      <c r="B26" s="104">
        <v>0.375</v>
      </c>
      <c r="C26" s="105">
        <v>2013</v>
      </c>
      <c r="D26" s="105">
        <v>8</v>
      </c>
      <c r="E26" s="105">
        <v>24</v>
      </c>
      <c r="F26" s="106">
        <v>445434</v>
      </c>
      <c r="G26" s="105">
        <v>0</v>
      </c>
      <c r="H26" s="106">
        <v>20276</v>
      </c>
      <c r="I26" s="105">
        <v>0</v>
      </c>
      <c r="J26" s="105">
        <v>0</v>
      </c>
      <c r="K26" s="105">
        <v>0</v>
      </c>
      <c r="L26" s="107">
        <v>65.599999999999994</v>
      </c>
      <c r="M26" s="106">
        <v>211.3</v>
      </c>
      <c r="N26" s="108">
        <v>0</v>
      </c>
      <c r="O26" s="109">
        <v>562</v>
      </c>
      <c r="P26" s="94">
        <f t="shared" si="0"/>
        <v>562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562</v>
      </c>
      <c r="W26" s="116">
        <f t="shared" si="10"/>
        <v>19846.844539999998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>445434</v>
      </c>
      <c r="AF26" s="103">
        <v>303</v>
      </c>
      <c r="AG26" s="207">
        <v>24</v>
      </c>
      <c r="AH26" s="208">
        <v>445453</v>
      </c>
      <c r="AI26" s="209">
        <f t="shared" si="4"/>
        <v>445434</v>
      </c>
      <c r="AJ26" s="210">
        <f t="shared" si="5"/>
        <v>-19</v>
      </c>
      <c r="AL26" s="203">
        <f t="shared" si="6"/>
        <v>543</v>
      </c>
      <c r="AM26" s="211">
        <f t="shared" si="6"/>
        <v>562</v>
      </c>
      <c r="AN26" s="212">
        <f t="shared" si="7"/>
        <v>19</v>
      </c>
      <c r="AO26" s="213">
        <f t="shared" si="8"/>
        <v>3.3807829181494664E-2</v>
      </c>
    </row>
    <row r="27" spans="1:41" x14ac:dyDescent="0.2">
      <c r="A27" s="103">
        <v>303</v>
      </c>
      <c r="B27" s="104">
        <v>0.375</v>
      </c>
      <c r="C27" s="105">
        <v>2013</v>
      </c>
      <c r="D27" s="105">
        <v>8</v>
      </c>
      <c r="E27" s="105">
        <v>25</v>
      </c>
      <c r="F27" s="106">
        <v>445996</v>
      </c>
      <c r="G27" s="105">
        <v>0</v>
      </c>
      <c r="H27" s="106">
        <v>20301</v>
      </c>
      <c r="I27" s="105">
        <v>0</v>
      </c>
      <c r="J27" s="105">
        <v>0</v>
      </c>
      <c r="K27" s="105">
        <v>0</v>
      </c>
      <c r="L27" s="107">
        <v>23.8</v>
      </c>
      <c r="M27" s="106">
        <v>201.8</v>
      </c>
      <c r="N27" s="108">
        <v>0</v>
      </c>
      <c r="O27" s="109">
        <v>0</v>
      </c>
      <c r="P27" s="94">
        <f t="shared" si="0"/>
        <v>0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0</v>
      </c>
      <c r="W27" s="116">
        <f t="shared" si="10"/>
        <v>0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>445996</v>
      </c>
      <c r="AF27" s="103">
        <v>303</v>
      </c>
      <c r="AG27" s="207">
        <v>25</v>
      </c>
      <c r="AH27" s="208">
        <v>445996</v>
      </c>
      <c r="AI27" s="209">
        <f t="shared" si="4"/>
        <v>445996</v>
      </c>
      <c r="AJ27" s="210">
        <f t="shared" si="5"/>
        <v>0</v>
      </c>
      <c r="AL27" s="203">
        <f t="shared" si="6"/>
        <v>0</v>
      </c>
      <c r="AM27" s="211">
        <f t="shared" si="6"/>
        <v>0</v>
      </c>
      <c r="AN27" s="212">
        <f t="shared" si="7"/>
        <v>0</v>
      </c>
      <c r="AO27" s="213" t="str">
        <f t="shared" si="8"/>
        <v/>
      </c>
    </row>
    <row r="28" spans="1:41" x14ac:dyDescent="0.2">
      <c r="A28" s="103">
        <v>303</v>
      </c>
      <c r="B28" s="104">
        <v>0.375</v>
      </c>
      <c r="C28" s="105">
        <v>2013</v>
      </c>
      <c r="D28" s="105">
        <v>8</v>
      </c>
      <c r="E28" s="105">
        <v>26</v>
      </c>
      <c r="F28" s="106">
        <v>445996</v>
      </c>
      <c r="G28" s="105">
        <v>0</v>
      </c>
      <c r="H28" s="106">
        <v>20301</v>
      </c>
      <c r="I28" s="105">
        <v>0</v>
      </c>
      <c r="J28" s="105">
        <v>0</v>
      </c>
      <c r="K28" s="105">
        <v>0</v>
      </c>
      <c r="L28" s="107">
        <v>0</v>
      </c>
      <c r="M28" s="106">
        <v>0</v>
      </c>
      <c r="N28" s="108">
        <v>0</v>
      </c>
      <c r="O28" s="109">
        <v>427</v>
      </c>
      <c r="P28" s="94">
        <f t="shared" si="0"/>
        <v>427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427</v>
      </c>
      <c r="W28" s="116">
        <f t="shared" si="10"/>
        <v>15079.364089999999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>445996</v>
      </c>
      <c r="AF28" s="103">
        <v>303</v>
      </c>
      <c r="AG28" s="207">
        <v>26</v>
      </c>
      <c r="AH28" s="208">
        <v>445996</v>
      </c>
      <c r="AI28" s="209">
        <f t="shared" si="4"/>
        <v>445996</v>
      </c>
      <c r="AJ28" s="210">
        <f t="shared" si="5"/>
        <v>0</v>
      </c>
      <c r="AL28" s="203">
        <f t="shared" si="6"/>
        <v>450</v>
      </c>
      <c r="AM28" s="211">
        <f t="shared" si="6"/>
        <v>427</v>
      </c>
      <c r="AN28" s="212">
        <f t="shared" si="7"/>
        <v>-23</v>
      </c>
      <c r="AO28" s="213">
        <f t="shared" si="8"/>
        <v>-5.3864168618266976E-2</v>
      </c>
    </row>
    <row r="29" spans="1:41" x14ac:dyDescent="0.2">
      <c r="A29" s="103">
        <v>303</v>
      </c>
      <c r="B29" s="104">
        <v>0.375</v>
      </c>
      <c r="C29" s="105">
        <v>2013</v>
      </c>
      <c r="D29" s="105">
        <v>8</v>
      </c>
      <c r="E29" s="105">
        <v>27</v>
      </c>
      <c r="F29" s="106">
        <v>446423</v>
      </c>
      <c r="G29" s="105">
        <v>0</v>
      </c>
      <c r="H29" s="106">
        <v>20319</v>
      </c>
      <c r="I29" s="105">
        <v>0</v>
      </c>
      <c r="J29" s="105">
        <v>0</v>
      </c>
      <c r="K29" s="105">
        <v>0</v>
      </c>
      <c r="L29" s="107">
        <v>17.8</v>
      </c>
      <c r="M29" s="106">
        <v>250.9</v>
      </c>
      <c r="N29" s="108">
        <v>0</v>
      </c>
      <c r="O29" s="109">
        <v>2040</v>
      </c>
      <c r="P29" s="94">
        <f t="shared" si="0"/>
        <v>2040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2040</v>
      </c>
      <c r="W29" s="116">
        <f t="shared" si="10"/>
        <v>72041.926800000001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>446423</v>
      </c>
      <c r="AF29" s="103">
        <v>303</v>
      </c>
      <c r="AG29" s="207">
        <v>27</v>
      </c>
      <c r="AH29" s="208">
        <v>446446</v>
      </c>
      <c r="AI29" s="209">
        <f t="shared" si="4"/>
        <v>446423</v>
      </c>
      <c r="AJ29" s="210">
        <f t="shared" si="5"/>
        <v>-23</v>
      </c>
      <c r="AL29" s="203">
        <f t="shared" si="6"/>
        <v>2041</v>
      </c>
      <c r="AM29" s="211">
        <f t="shared" si="6"/>
        <v>2040</v>
      </c>
      <c r="AN29" s="212">
        <f t="shared" si="7"/>
        <v>-1</v>
      </c>
      <c r="AO29" s="213">
        <f t="shared" si="8"/>
        <v>-4.9019607843137254E-4</v>
      </c>
    </row>
    <row r="30" spans="1:41" x14ac:dyDescent="0.2">
      <c r="A30" s="103">
        <v>303</v>
      </c>
      <c r="B30" s="104">
        <v>0.375</v>
      </c>
      <c r="C30" s="105">
        <v>2013</v>
      </c>
      <c r="D30" s="105">
        <v>8</v>
      </c>
      <c r="E30" s="105">
        <v>28</v>
      </c>
      <c r="F30" s="106">
        <v>448463</v>
      </c>
      <c r="G30" s="105">
        <v>0</v>
      </c>
      <c r="H30" s="106">
        <v>20408</v>
      </c>
      <c r="I30" s="105">
        <v>0</v>
      </c>
      <c r="J30" s="105">
        <v>0</v>
      </c>
      <c r="K30" s="105">
        <v>0</v>
      </c>
      <c r="L30" s="107">
        <v>85.3</v>
      </c>
      <c r="M30" s="106">
        <v>252.2</v>
      </c>
      <c r="N30" s="108">
        <v>0</v>
      </c>
      <c r="O30" s="109">
        <v>1727</v>
      </c>
      <c r="P30" s="94">
        <f t="shared" si="0"/>
        <v>1727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1727</v>
      </c>
      <c r="W30" s="116">
        <f t="shared" si="10"/>
        <v>60988.435089999999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>448463</v>
      </c>
      <c r="AF30" s="103">
        <v>303</v>
      </c>
      <c r="AG30" s="207">
        <v>28</v>
      </c>
      <c r="AH30" s="208">
        <v>448487</v>
      </c>
      <c r="AI30" s="209">
        <f t="shared" si="4"/>
        <v>448463</v>
      </c>
      <c r="AJ30" s="210">
        <f t="shared" si="5"/>
        <v>-24</v>
      </c>
      <c r="AL30" s="203">
        <f t="shared" si="6"/>
        <v>-448487</v>
      </c>
      <c r="AM30" s="211">
        <f t="shared" si="6"/>
        <v>1727</v>
      </c>
      <c r="AN30" s="212">
        <f t="shared" si="7"/>
        <v>450214</v>
      </c>
      <c r="AO30" s="213">
        <f t="shared" si="8"/>
        <v>260.69137232194555</v>
      </c>
    </row>
    <row r="31" spans="1:41" x14ac:dyDescent="0.2">
      <c r="A31" s="103">
        <v>303</v>
      </c>
      <c r="B31" s="104">
        <v>0.375</v>
      </c>
      <c r="C31" s="105">
        <v>2013</v>
      </c>
      <c r="D31" s="105">
        <v>8</v>
      </c>
      <c r="E31" s="105">
        <v>29</v>
      </c>
      <c r="F31" s="106">
        <v>450190</v>
      </c>
      <c r="G31" s="105">
        <v>0</v>
      </c>
      <c r="H31" s="106">
        <v>20483</v>
      </c>
      <c r="I31" s="105">
        <v>0</v>
      </c>
      <c r="J31" s="105">
        <v>0</v>
      </c>
      <c r="K31" s="105">
        <v>0</v>
      </c>
      <c r="L31" s="107">
        <v>72.3</v>
      </c>
      <c r="M31" s="106">
        <v>240.5</v>
      </c>
      <c r="N31" s="108">
        <v>0</v>
      </c>
      <c r="O31" s="109">
        <v>1662</v>
      </c>
      <c r="P31" s="94">
        <f t="shared" si="0"/>
        <v>1662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1662</v>
      </c>
      <c r="W31" s="116">
        <f t="shared" si="10"/>
        <v>58692.981540000001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>450190</v>
      </c>
      <c r="AF31" s="103"/>
      <c r="AG31" s="207"/>
      <c r="AH31" s="208"/>
      <c r="AI31" s="209">
        <f t="shared" si="4"/>
        <v>450190</v>
      </c>
      <c r="AJ31" s="210">
        <f t="shared" si="5"/>
        <v>450190</v>
      </c>
      <c r="AL31" s="203">
        <f t="shared" si="6"/>
        <v>0</v>
      </c>
      <c r="AM31" s="211">
        <f t="shared" si="6"/>
        <v>1662</v>
      </c>
      <c r="AN31" s="212">
        <f t="shared" si="7"/>
        <v>1662</v>
      </c>
      <c r="AO31" s="213">
        <f t="shared" si="8"/>
        <v>1</v>
      </c>
    </row>
    <row r="32" spans="1:41" x14ac:dyDescent="0.2">
      <c r="A32" s="103">
        <v>303</v>
      </c>
      <c r="B32" s="104">
        <v>0.375</v>
      </c>
      <c r="C32" s="105">
        <v>2013</v>
      </c>
      <c r="D32" s="105">
        <v>8</v>
      </c>
      <c r="E32" s="105">
        <v>30</v>
      </c>
      <c r="F32" s="106">
        <v>451852</v>
      </c>
      <c r="G32" s="105">
        <v>0</v>
      </c>
      <c r="H32" s="106">
        <v>20556</v>
      </c>
      <c r="I32" s="105">
        <v>0</v>
      </c>
      <c r="J32" s="105">
        <v>0</v>
      </c>
      <c r="K32" s="105">
        <v>0</v>
      </c>
      <c r="L32" s="107">
        <v>69.5</v>
      </c>
      <c r="M32" s="106">
        <v>212.7</v>
      </c>
      <c r="N32" s="108">
        <v>0</v>
      </c>
      <c r="O32" s="109">
        <v>1708</v>
      </c>
      <c r="P32" s="94">
        <f t="shared" si="0"/>
        <v>1708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1708</v>
      </c>
      <c r="W32" s="116">
        <f t="shared" si="10"/>
        <v>60317.456359999996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>451852</v>
      </c>
      <c r="AF32" s="103"/>
      <c r="AG32" s="207"/>
      <c r="AH32" s="208"/>
      <c r="AI32" s="209">
        <f t="shared" si="4"/>
        <v>451852</v>
      </c>
      <c r="AJ32" s="210">
        <f t="shared" si="5"/>
        <v>451852</v>
      </c>
      <c r="AL32" s="203">
        <f t="shared" si="6"/>
        <v>0</v>
      </c>
      <c r="AM32" s="211">
        <f t="shared" si="6"/>
        <v>1708</v>
      </c>
      <c r="AN32" s="212">
        <f t="shared" si="7"/>
        <v>1708</v>
      </c>
      <c r="AO32" s="213">
        <f t="shared" si="8"/>
        <v>1</v>
      </c>
    </row>
    <row r="33" spans="1:41" ht="13.5" thickBot="1" x14ac:dyDescent="0.25">
      <c r="A33" s="103">
        <v>303</v>
      </c>
      <c r="B33" s="104">
        <v>0.375</v>
      </c>
      <c r="C33" s="105">
        <v>2013</v>
      </c>
      <c r="D33" s="105">
        <v>8</v>
      </c>
      <c r="E33" s="105">
        <v>31</v>
      </c>
      <c r="F33" s="106">
        <v>453560</v>
      </c>
      <c r="G33" s="105">
        <v>0</v>
      </c>
      <c r="H33" s="106">
        <v>20630</v>
      </c>
      <c r="I33" s="105">
        <v>0</v>
      </c>
      <c r="J33" s="105">
        <v>0</v>
      </c>
      <c r="K33" s="105">
        <v>0</v>
      </c>
      <c r="L33" s="107">
        <v>71.5</v>
      </c>
      <c r="M33" s="106">
        <v>213.1</v>
      </c>
      <c r="N33" s="108">
        <v>0</v>
      </c>
      <c r="O33" s="109">
        <v>588</v>
      </c>
      <c r="P33" s="94">
        <f t="shared" si="0"/>
        <v>588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588</v>
      </c>
      <c r="W33" s="120">
        <f t="shared" si="10"/>
        <v>20765.025959999999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>453560</v>
      </c>
      <c r="AF33" s="103"/>
      <c r="AG33" s="207"/>
      <c r="AH33" s="208"/>
      <c r="AI33" s="209">
        <f t="shared" si="4"/>
        <v>453560</v>
      </c>
      <c r="AJ33" s="210">
        <f t="shared" si="5"/>
        <v>453560</v>
      </c>
      <c r="AL33" s="203">
        <f t="shared" si="6"/>
        <v>0</v>
      </c>
      <c r="AM33" s="214">
        <f t="shared" si="6"/>
        <v>588</v>
      </c>
      <c r="AN33" s="212">
        <f t="shared" si="7"/>
        <v>588</v>
      </c>
      <c r="AO33" s="213">
        <f t="shared" si="8"/>
        <v>1</v>
      </c>
    </row>
    <row r="34" spans="1:41" ht="13.5" thickBot="1" x14ac:dyDescent="0.25">
      <c r="A34" s="7">
        <v>303</v>
      </c>
      <c r="B34" s="121">
        <v>0.375</v>
      </c>
      <c r="C34" s="6">
        <v>2013</v>
      </c>
      <c r="D34" s="6">
        <v>9</v>
      </c>
      <c r="E34" s="6">
        <v>1</v>
      </c>
      <c r="F34" s="122">
        <v>454148</v>
      </c>
      <c r="G34" s="6">
        <v>0</v>
      </c>
      <c r="H34" s="122">
        <v>20656</v>
      </c>
      <c r="I34" s="6">
        <v>0</v>
      </c>
      <c r="J34" s="6">
        <v>0</v>
      </c>
      <c r="K34" s="6">
        <v>0</v>
      </c>
      <c r="L34" s="123">
        <v>24.9</v>
      </c>
      <c r="M34" s="122">
        <v>205.8</v>
      </c>
      <c r="N34" s="124">
        <v>0</v>
      </c>
      <c r="O34" s="125">
        <v>0</v>
      </c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>454148</v>
      </c>
      <c r="AF34" s="7"/>
      <c r="AG34" s="215"/>
      <c r="AH34" s="216"/>
      <c r="AI34" s="217">
        <f t="shared" si="4"/>
        <v>454148</v>
      </c>
      <c r="AJ34" s="218">
        <f t="shared" si="5"/>
        <v>454148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32</v>
      </c>
      <c r="K36" s="134" t="s">
        <v>46</v>
      </c>
      <c r="L36" s="136">
        <f>MAX(L3:L34)</f>
        <v>85.462500000000006</v>
      </c>
      <c r="M36" s="136">
        <f>MAX(M3:M34)</f>
        <v>252.2</v>
      </c>
      <c r="N36" s="134" t="s">
        <v>12</v>
      </c>
      <c r="O36" s="136">
        <f>SUM(O3:O33)</f>
        <v>34577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34577</v>
      </c>
      <c r="W36" s="140">
        <f>SUM(W3:W33)</f>
        <v>1221075.3445900001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11</v>
      </c>
      <c r="AJ36" s="223">
        <f>SUM(AJ3:AJ33)</f>
        <v>8654347</v>
      </c>
      <c r="AK36" s="224" t="s">
        <v>52</v>
      </c>
      <c r="AL36" s="225"/>
      <c r="AM36" s="225"/>
      <c r="AN36" s="223">
        <f>SUM(AN3:AN33)</f>
        <v>454148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47.920703124999996</v>
      </c>
      <c r="M37" s="144">
        <f>AVERAGE(M3:M34)</f>
        <v>183.34062499999999</v>
      </c>
      <c r="N37" s="134" t="s">
        <v>48</v>
      </c>
      <c r="O37" s="145">
        <f>O36*35.31467</f>
        <v>1221075.3445899999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21</v>
      </c>
      <c r="AN37" s="228">
        <f>IFERROR(AN36/SUM(AM3:AM33),"")</f>
        <v>13.134395696561297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0</v>
      </c>
      <c r="M38" s="145">
        <f>MIN(M3:M34)</f>
        <v>0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52.712773437499997</v>
      </c>
      <c r="M44" s="152">
        <f>M37*(1+$L$43)</f>
        <v>201.6746875</v>
      </c>
    </row>
    <row r="45" spans="1:41" x14ac:dyDescent="0.2">
      <c r="K45" s="151" t="s">
        <v>62</v>
      </c>
      <c r="L45" s="152">
        <f>L37*(1-$L$43)</f>
        <v>43.128632812499994</v>
      </c>
      <c r="M45" s="152">
        <f>M37*(1-$L$43)</f>
        <v>165.0065625</v>
      </c>
    </row>
    <row r="47" spans="1:41" x14ac:dyDescent="0.2">
      <c r="A47" s="134" t="s">
        <v>63</v>
      </c>
      <c r="B47" s="153" t="s">
        <v>64</v>
      </c>
    </row>
    <row r="48" spans="1:41" x14ac:dyDescent="0.2">
      <c r="A48" s="134" t="s">
        <v>65</v>
      </c>
      <c r="B48" s="154">
        <v>40583</v>
      </c>
    </row>
  </sheetData>
  <phoneticPr fontId="0" type="noConversion"/>
  <conditionalFormatting sqref="L3:L34">
    <cfRule type="cellIs" dxfId="143" priority="47" stopIfTrue="1" operator="lessThan">
      <formula>$L$45</formula>
    </cfRule>
    <cfRule type="cellIs" dxfId="142" priority="48" stopIfTrue="1" operator="greaterThan">
      <formula>$L$44</formula>
    </cfRule>
  </conditionalFormatting>
  <conditionalFormatting sqref="M3:M34">
    <cfRule type="cellIs" dxfId="141" priority="45" stopIfTrue="1" operator="lessThan">
      <formula>$M$45</formula>
    </cfRule>
    <cfRule type="cellIs" dxfId="140" priority="46" stopIfTrue="1" operator="greaterThan">
      <formula>$M$44</formula>
    </cfRule>
  </conditionalFormatting>
  <conditionalFormatting sqref="O3:O34">
    <cfRule type="cellIs" dxfId="139" priority="44" stopIfTrue="1" operator="lessThan">
      <formula>0</formula>
    </cfRule>
  </conditionalFormatting>
  <conditionalFormatting sqref="O3:O33">
    <cfRule type="cellIs" dxfId="138" priority="43" stopIfTrue="1" operator="lessThan">
      <formula>0</formula>
    </cfRule>
  </conditionalFormatting>
  <conditionalFormatting sqref="O3">
    <cfRule type="cellIs" dxfId="137" priority="42" stopIfTrue="1" operator="notEqual">
      <formula>$P$3</formula>
    </cfRule>
  </conditionalFormatting>
  <conditionalFormatting sqref="O4">
    <cfRule type="cellIs" dxfId="136" priority="41" stopIfTrue="1" operator="notEqual">
      <formula>P$4</formula>
    </cfRule>
  </conditionalFormatting>
  <conditionalFormatting sqref="O5">
    <cfRule type="cellIs" dxfId="135" priority="40" stopIfTrue="1" operator="notEqual">
      <formula>$P$5</formula>
    </cfRule>
  </conditionalFormatting>
  <conditionalFormatting sqref="O6">
    <cfRule type="cellIs" dxfId="134" priority="39" stopIfTrue="1" operator="notEqual">
      <formula>$P$6</formula>
    </cfRule>
  </conditionalFormatting>
  <conditionalFormatting sqref="O7">
    <cfRule type="cellIs" dxfId="133" priority="38" stopIfTrue="1" operator="notEqual">
      <formula>$P$7</formula>
    </cfRule>
  </conditionalFormatting>
  <conditionalFormatting sqref="O8">
    <cfRule type="cellIs" dxfId="132" priority="37" stopIfTrue="1" operator="notEqual">
      <formula>$P$8</formula>
    </cfRule>
  </conditionalFormatting>
  <conditionalFormatting sqref="O9">
    <cfRule type="cellIs" dxfId="131" priority="36" stopIfTrue="1" operator="notEqual">
      <formula>$P$9</formula>
    </cfRule>
  </conditionalFormatting>
  <conditionalFormatting sqref="O10">
    <cfRule type="cellIs" dxfId="130" priority="34" stopIfTrue="1" operator="notEqual">
      <formula>$P$10</formula>
    </cfRule>
    <cfRule type="cellIs" dxfId="129" priority="35" stopIfTrue="1" operator="greaterThan">
      <formula>$P$10</formula>
    </cfRule>
  </conditionalFormatting>
  <conditionalFormatting sqref="O11">
    <cfRule type="cellIs" dxfId="128" priority="32" stopIfTrue="1" operator="notEqual">
      <formula>$P$11</formula>
    </cfRule>
    <cfRule type="cellIs" dxfId="127" priority="33" stopIfTrue="1" operator="greaterThan">
      <formula>$P$11</formula>
    </cfRule>
  </conditionalFormatting>
  <conditionalFormatting sqref="O12">
    <cfRule type="cellIs" dxfId="126" priority="31" stopIfTrue="1" operator="notEqual">
      <formula>$P$12</formula>
    </cfRule>
  </conditionalFormatting>
  <conditionalFormatting sqref="O14">
    <cfRule type="cellIs" dxfId="125" priority="30" stopIfTrue="1" operator="notEqual">
      <formula>$P$14</formula>
    </cfRule>
  </conditionalFormatting>
  <conditionalFormatting sqref="O15">
    <cfRule type="cellIs" dxfId="124" priority="29" stopIfTrue="1" operator="notEqual">
      <formula>$P$15</formula>
    </cfRule>
  </conditionalFormatting>
  <conditionalFormatting sqref="O16">
    <cfRule type="cellIs" dxfId="123" priority="28" stopIfTrue="1" operator="notEqual">
      <formula>$P$16</formula>
    </cfRule>
  </conditionalFormatting>
  <conditionalFormatting sqref="O17">
    <cfRule type="cellIs" dxfId="122" priority="27" stopIfTrue="1" operator="notEqual">
      <formula>$P$17</formula>
    </cfRule>
  </conditionalFormatting>
  <conditionalFormatting sqref="O18">
    <cfRule type="cellIs" dxfId="121" priority="26" stopIfTrue="1" operator="notEqual">
      <formula>$P$18</formula>
    </cfRule>
  </conditionalFormatting>
  <conditionalFormatting sqref="O19">
    <cfRule type="cellIs" dxfId="120" priority="24" stopIfTrue="1" operator="notEqual">
      <formula>$P$19</formula>
    </cfRule>
    <cfRule type="cellIs" dxfId="119" priority="25" stopIfTrue="1" operator="greaterThan">
      <formula>$P$19</formula>
    </cfRule>
  </conditionalFormatting>
  <conditionalFormatting sqref="O20">
    <cfRule type="cellIs" dxfId="118" priority="22" stopIfTrue="1" operator="notEqual">
      <formula>$P$20</formula>
    </cfRule>
    <cfRule type="cellIs" dxfId="117" priority="23" stopIfTrue="1" operator="greaterThan">
      <formula>$P$20</formula>
    </cfRule>
  </conditionalFormatting>
  <conditionalFormatting sqref="O21">
    <cfRule type="cellIs" dxfId="116" priority="21" stopIfTrue="1" operator="notEqual">
      <formula>$P$21</formula>
    </cfRule>
  </conditionalFormatting>
  <conditionalFormatting sqref="O22">
    <cfRule type="cellIs" dxfId="115" priority="20" stopIfTrue="1" operator="notEqual">
      <formula>$P$22</formula>
    </cfRule>
  </conditionalFormatting>
  <conditionalFormatting sqref="O23">
    <cfRule type="cellIs" dxfId="114" priority="19" stopIfTrue="1" operator="notEqual">
      <formula>$P$23</formula>
    </cfRule>
  </conditionalFormatting>
  <conditionalFormatting sqref="O24">
    <cfRule type="cellIs" dxfId="113" priority="17" stopIfTrue="1" operator="notEqual">
      <formula>$P$24</formula>
    </cfRule>
    <cfRule type="cellIs" dxfId="112" priority="18" stopIfTrue="1" operator="greaterThan">
      <formula>$P$24</formula>
    </cfRule>
  </conditionalFormatting>
  <conditionalFormatting sqref="O25">
    <cfRule type="cellIs" dxfId="111" priority="15" stopIfTrue="1" operator="notEqual">
      <formula>$P$25</formula>
    </cfRule>
    <cfRule type="cellIs" dxfId="110" priority="16" stopIfTrue="1" operator="greaterThan">
      <formula>$P$25</formula>
    </cfRule>
  </conditionalFormatting>
  <conditionalFormatting sqref="O26">
    <cfRule type="cellIs" dxfId="109" priority="14" stopIfTrue="1" operator="notEqual">
      <formula>$P$26</formula>
    </cfRule>
  </conditionalFormatting>
  <conditionalFormatting sqref="O27">
    <cfRule type="cellIs" dxfId="108" priority="13" stopIfTrue="1" operator="notEqual">
      <formula>$P$27</formula>
    </cfRule>
  </conditionalFormatting>
  <conditionalFormatting sqref="O28">
    <cfRule type="cellIs" dxfId="107" priority="12" stopIfTrue="1" operator="notEqual">
      <formula>$P$28</formula>
    </cfRule>
  </conditionalFormatting>
  <conditionalFormatting sqref="O29">
    <cfRule type="cellIs" dxfId="106" priority="11" stopIfTrue="1" operator="notEqual">
      <formula>$P$29</formula>
    </cfRule>
  </conditionalFormatting>
  <conditionalFormatting sqref="O30">
    <cfRule type="cellIs" dxfId="105" priority="10" stopIfTrue="1" operator="notEqual">
      <formula>$P$30</formula>
    </cfRule>
  </conditionalFormatting>
  <conditionalFormatting sqref="O31">
    <cfRule type="cellIs" dxfId="104" priority="8" stopIfTrue="1" operator="notEqual">
      <formula>$P$31</formula>
    </cfRule>
    <cfRule type="cellIs" dxfId="103" priority="9" stopIfTrue="1" operator="greaterThan">
      <formula>$P$31</formula>
    </cfRule>
  </conditionalFormatting>
  <conditionalFormatting sqref="O32">
    <cfRule type="cellIs" dxfId="102" priority="6" stopIfTrue="1" operator="notEqual">
      <formula>$P$32</formula>
    </cfRule>
    <cfRule type="cellIs" dxfId="101" priority="7" stopIfTrue="1" operator="greaterThan">
      <formula>$P$32</formula>
    </cfRule>
  </conditionalFormatting>
  <conditionalFormatting sqref="O33">
    <cfRule type="cellIs" dxfId="100" priority="5" stopIfTrue="1" operator="notEqual">
      <formula>$P$33</formula>
    </cfRule>
  </conditionalFormatting>
  <conditionalFormatting sqref="O13">
    <cfRule type="cellIs" dxfId="99" priority="4" stopIfTrue="1" operator="notEqual">
      <formula>$P$13</formula>
    </cfRule>
  </conditionalFormatting>
  <conditionalFormatting sqref="AG3:AG34">
    <cfRule type="cellIs" dxfId="98" priority="3" stopIfTrue="1" operator="notEqual">
      <formula>E3</formula>
    </cfRule>
  </conditionalFormatting>
  <conditionalFormatting sqref="AH3:AH34">
    <cfRule type="cellIs" dxfId="97" priority="2" stopIfTrue="1" operator="notBetween">
      <formula>AI3+$AG$40</formula>
      <formula>AI3-$AG$40</formula>
    </cfRule>
  </conditionalFormatting>
  <conditionalFormatting sqref="AL3:AL33">
    <cfRule type="cellIs" dxfId="96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307</v>
      </c>
      <c r="B3" s="88">
        <v>0.375</v>
      </c>
      <c r="C3" s="89">
        <v>2013</v>
      </c>
      <c r="D3" s="89">
        <v>8</v>
      </c>
      <c r="E3" s="89">
        <v>1</v>
      </c>
      <c r="F3" s="90">
        <v>597330</v>
      </c>
      <c r="G3" s="89">
        <v>0</v>
      </c>
      <c r="H3" s="90">
        <v>25717</v>
      </c>
      <c r="I3" s="89">
        <v>0</v>
      </c>
      <c r="J3" s="89">
        <v>0</v>
      </c>
      <c r="K3" s="89">
        <v>0</v>
      </c>
      <c r="L3" s="91">
        <v>85.320099999999996</v>
      </c>
      <c r="M3" s="90">
        <v>19.100000000000001</v>
      </c>
      <c r="N3" s="92">
        <v>0</v>
      </c>
      <c r="O3" s="93">
        <v>5519</v>
      </c>
      <c r="P3" s="94">
        <f>F4-F3</f>
        <v>5519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5519</v>
      </c>
      <c r="W3" s="99">
        <f>V3*35.31467</f>
        <v>194901.66373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597330</v>
      </c>
      <c r="AF3" s="87">
        <v>307</v>
      </c>
      <c r="AG3" s="92">
        <v>1</v>
      </c>
      <c r="AH3" s="200">
        <v>597330</v>
      </c>
      <c r="AI3" s="201">
        <f>IFERROR(AE3*1,0)</f>
        <v>597330</v>
      </c>
      <c r="AJ3" s="202">
        <f>(AI3-AH3)</f>
        <v>0</v>
      </c>
      <c r="AL3" s="203">
        <f>AH4-AH3</f>
        <v>-597330</v>
      </c>
      <c r="AM3" s="204">
        <f>AI4-AI3</f>
        <v>5519</v>
      </c>
      <c r="AN3" s="205">
        <f>(AM3-AL3)</f>
        <v>602849</v>
      </c>
      <c r="AO3" s="206">
        <f>IFERROR(AN3/AM3,"")</f>
        <v>109.23156368907411</v>
      </c>
    </row>
    <row r="4" spans="1:41" x14ac:dyDescent="0.2">
      <c r="A4" s="103">
        <v>307</v>
      </c>
      <c r="B4" s="104">
        <v>0.375</v>
      </c>
      <c r="C4" s="105">
        <v>2013</v>
      </c>
      <c r="D4" s="105">
        <v>8</v>
      </c>
      <c r="E4" s="105">
        <v>2</v>
      </c>
      <c r="F4" s="106">
        <v>602849</v>
      </c>
      <c r="G4" s="105">
        <v>0</v>
      </c>
      <c r="H4" s="106">
        <v>115227</v>
      </c>
      <c r="I4" s="105">
        <v>0</v>
      </c>
      <c r="J4" s="105">
        <v>0</v>
      </c>
      <c r="K4" s="105">
        <v>0</v>
      </c>
      <c r="L4" s="107">
        <v>306.55700000000002</v>
      </c>
      <c r="M4" s="106">
        <v>18.899999999999999</v>
      </c>
      <c r="N4" s="108">
        <v>0</v>
      </c>
      <c r="O4" s="109">
        <v>6038</v>
      </c>
      <c r="P4" s="94">
        <f t="shared" ref="P4:P33" si="0">F5-F4</f>
        <v>6038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6038</v>
      </c>
      <c r="W4" s="113">
        <f>V4*35.31467</f>
        <v>213229.97745999999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602849</v>
      </c>
      <c r="AF4" s="103"/>
      <c r="AG4" s="207"/>
      <c r="AH4" s="208"/>
      <c r="AI4" s="209">
        <f t="shared" ref="AI4:AI34" si="4">IFERROR(AE4*1,0)</f>
        <v>602849</v>
      </c>
      <c r="AJ4" s="210">
        <f t="shared" ref="AJ4:AJ34" si="5">(AI4-AH4)</f>
        <v>602849</v>
      </c>
      <c r="AL4" s="203">
        <f t="shared" ref="AL4:AM33" si="6">AH5-AH4</f>
        <v>0</v>
      </c>
      <c r="AM4" s="211">
        <f t="shared" si="6"/>
        <v>6038</v>
      </c>
      <c r="AN4" s="212">
        <f t="shared" ref="AN4:AN33" si="7">(AM4-AL4)</f>
        <v>6038</v>
      </c>
      <c r="AO4" s="213">
        <f t="shared" ref="AO4:AO33" si="8">IFERROR(AN4/AM4,"")</f>
        <v>1</v>
      </c>
    </row>
    <row r="5" spans="1:41" x14ac:dyDescent="0.2">
      <c r="A5" s="103">
        <v>307</v>
      </c>
      <c r="B5" s="104">
        <v>0.375</v>
      </c>
      <c r="C5" s="105">
        <v>2013</v>
      </c>
      <c r="D5" s="105">
        <v>8</v>
      </c>
      <c r="E5" s="105">
        <v>3</v>
      </c>
      <c r="F5" s="106">
        <v>608887</v>
      </c>
      <c r="G5" s="105">
        <v>0</v>
      </c>
      <c r="H5" s="106">
        <v>115494</v>
      </c>
      <c r="I5" s="105">
        <v>0</v>
      </c>
      <c r="J5" s="105">
        <v>0</v>
      </c>
      <c r="K5" s="105">
        <v>0</v>
      </c>
      <c r="L5" s="107">
        <v>307.27</v>
      </c>
      <c r="M5" s="106">
        <v>19.2</v>
      </c>
      <c r="N5" s="108">
        <v>0</v>
      </c>
      <c r="O5" s="109">
        <v>5409</v>
      </c>
      <c r="P5" s="94">
        <f t="shared" si="0"/>
        <v>5409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5409</v>
      </c>
      <c r="W5" s="113">
        <f t="shared" ref="W5:W33" si="10">V5*35.31467</f>
        <v>191017.05002999998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608887</v>
      </c>
      <c r="AF5" s="103"/>
      <c r="AG5" s="207"/>
      <c r="AH5" s="208"/>
      <c r="AI5" s="209">
        <f t="shared" si="4"/>
        <v>608887</v>
      </c>
      <c r="AJ5" s="210">
        <f t="shared" si="5"/>
        <v>608887</v>
      </c>
      <c r="AL5" s="203">
        <f t="shared" si="6"/>
        <v>0</v>
      </c>
      <c r="AM5" s="211">
        <f t="shared" si="6"/>
        <v>5409</v>
      </c>
      <c r="AN5" s="212">
        <f t="shared" si="7"/>
        <v>5409</v>
      </c>
      <c r="AO5" s="213">
        <f t="shared" si="8"/>
        <v>1</v>
      </c>
    </row>
    <row r="6" spans="1:41" x14ac:dyDescent="0.2">
      <c r="A6" s="103">
        <v>307</v>
      </c>
      <c r="B6" s="104">
        <v>0.375</v>
      </c>
      <c r="C6" s="105">
        <v>2013</v>
      </c>
      <c r="D6" s="105">
        <v>8</v>
      </c>
      <c r="E6" s="105">
        <v>4</v>
      </c>
      <c r="F6" s="106">
        <v>614296</v>
      </c>
      <c r="G6" s="105">
        <v>0</v>
      </c>
      <c r="H6" s="106">
        <v>115728</v>
      </c>
      <c r="I6" s="105">
        <v>0</v>
      </c>
      <c r="J6" s="105">
        <v>0</v>
      </c>
      <c r="K6" s="105">
        <v>0</v>
      </c>
      <c r="L6" s="107">
        <v>314.25700000000001</v>
      </c>
      <c r="M6" s="106">
        <v>18.899999999999999</v>
      </c>
      <c r="N6" s="108">
        <v>0</v>
      </c>
      <c r="O6" s="109">
        <v>5657</v>
      </c>
      <c r="P6" s="94">
        <f t="shared" si="0"/>
        <v>5657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5657</v>
      </c>
      <c r="W6" s="113">
        <f t="shared" si="10"/>
        <v>199775.08819000001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614296</v>
      </c>
      <c r="AF6" s="103"/>
      <c r="AG6" s="207"/>
      <c r="AH6" s="208"/>
      <c r="AI6" s="209">
        <f t="shared" si="4"/>
        <v>614296</v>
      </c>
      <c r="AJ6" s="210">
        <f t="shared" si="5"/>
        <v>614296</v>
      </c>
      <c r="AL6" s="203">
        <f t="shared" si="6"/>
        <v>0</v>
      </c>
      <c r="AM6" s="211">
        <f t="shared" si="6"/>
        <v>5657</v>
      </c>
      <c r="AN6" s="212">
        <f t="shared" si="7"/>
        <v>5657</v>
      </c>
      <c r="AO6" s="213">
        <f t="shared" si="8"/>
        <v>1</v>
      </c>
    </row>
    <row r="7" spans="1:41" x14ac:dyDescent="0.2">
      <c r="A7" s="103">
        <v>307</v>
      </c>
      <c r="B7" s="104">
        <v>0.375</v>
      </c>
      <c r="C7" s="105">
        <v>2013</v>
      </c>
      <c r="D7" s="105">
        <v>8</v>
      </c>
      <c r="E7" s="105">
        <v>5</v>
      </c>
      <c r="F7" s="106">
        <v>619953</v>
      </c>
      <c r="G7" s="105">
        <v>0</v>
      </c>
      <c r="H7" s="106">
        <v>115971</v>
      </c>
      <c r="I7" s="105">
        <v>0</v>
      </c>
      <c r="J7" s="105">
        <v>0</v>
      </c>
      <c r="K7" s="105">
        <v>0</v>
      </c>
      <c r="L7" s="107">
        <v>315.13</v>
      </c>
      <c r="M7" s="106">
        <v>18.7</v>
      </c>
      <c r="N7" s="108">
        <v>0</v>
      </c>
      <c r="O7" s="109">
        <v>5102</v>
      </c>
      <c r="P7" s="94">
        <f t="shared" si="0"/>
        <v>5102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5102</v>
      </c>
      <c r="W7" s="113">
        <f t="shared" si="10"/>
        <v>180175.44633999999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619953</v>
      </c>
      <c r="AF7" s="103"/>
      <c r="AG7" s="207"/>
      <c r="AH7" s="208"/>
      <c r="AI7" s="209">
        <f t="shared" si="4"/>
        <v>619953</v>
      </c>
      <c r="AJ7" s="210">
        <f t="shared" si="5"/>
        <v>619953</v>
      </c>
      <c r="AL7" s="203">
        <f t="shared" si="6"/>
        <v>0</v>
      </c>
      <c r="AM7" s="211">
        <f t="shared" si="6"/>
        <v>5102</v>
      </c>
      <c r="AN7" s="212">
        <f t="shared" si="7"/>
        <v>5102</v>
      </c>
      <c r="AO7" s="213">
        <f t="shared" si="8"/>
        <v>1</v>
      </c>
    </row>
    <row r="8" spans="1:41" x14ac:dyDescent="0.2">
      <c r="A8" s="103">
        <v>307</v>
      </c>
      <c r="B8" s="104">
        <v>0.375</v>
      </c>
      <c r="C8" s="105">
        <v>2013</v>
      </c>
      <c r="D8" s="105">
        <v>8</v>
      </c>
      <c r="E8" s="105">
        <v>6</v>
      </c>
      <c r="F8" s="106">
        <v>625055</v>
      </c>
      <c r="G8" s="105">
        <v>0</v>
      </c>
      <c r="H8" s="106">
        <v>116198</v>
      </c>
      <c r="I8" s="105">
        <v>0</v>
      </c>
      <c r="J8" s="105">
        <v>0</v>
      </c>
      <c r="K8" s="105">
        <v>0</v>
      </c>
      <c r="L8" s="107">
        <v>306.41000000000003</v>
      </c>
      <c r="M8" s="106">
        <v>19.2</v>
      </c>
      <c r="N8" s="108">
        <v>0</v>
      </c>
      <c r="O8" s="109">
        <v>6115</v>
      </c>
      <c r="P8" s="94">
        <f t="shared" si="0"/>
        <v>6115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6115</v>
      </c>
      <c r="W8" s="113">
        <f t="shared" si="10"/>
        <v>215949.20705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625055</v>
      </c>
      <c r="AF8" s="103"/>
      <c r="AG8" s="207"/>
      <c r="AH8" s="208"/>
      <c r="AI8" s="209">
        <f t="shared" si="4"/>
        <v>625055</v>
      </c>
      <c r="AJ8" s="210">
        <f t="shared" si="5"/>
        <v>625055</v>
      </c>
      <c r="AL8" s="203">
        <f t="shared" si="6"/>
        <v>0</v>
      </c>
      <c r="AM8" s="211">
        <f t="shared" si="6"/>
        <v>6115</v>
      </c>
      <c r="AN8" s="212">
        <f t="shared" si="7"/>
        <v>6115</v>
      </c>
      <c r="AO8" s="213">
        <f t="shared" si="8"/>
        <v>1</v>
      </c>
    </row>
    <row r="9" spans="1:41" x14ac:dyDescent="0.2">
      <c r="A9" s="103">
        <v>307</v>
      </c>
      <c r="B9" s="104">
        <v>0.375</v>
      </c>
      <c r="C9" s="105">
        <v>2013</v>
      </c>
      <c r="D9" s="105">
        <v>8</v>
      </c>
      <c r="E9" s="105">
        <v>7</v>
      </c>
      <c r="F9" s="106">
        <v>631170</v>
      </c>
      <c r="G9" s="105">
        <v>0</v>
      </c>
      <c r="H9" s="106">
        <v>116471</v>
      </c>
      <c r="I9" s="105">
        <v>0</v>
      </c>
      <c r="J9" s="105">
        <v>0</v>
      </c>
      <c r="K9" s="105">
        <v>0</v>
      </c>
      <c r="L9" s="107">
        <v>305.21300000000002</v>
      </c>
      <c r="M9" s="106">
        <v>19.5</v>
      </c>
      <c r="N9" s="108">
        <v>0</v>
      </c>
      <c r="O9" s="109">
        <v>6207</v>
      </c>
      <c r="P9" s="94">
        <f t="shared" si="0"/>
        <v>6207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6207</v>
      </c>
      <c r="W9" s="113">
        <f t="shared" si="10"/>
        <v>219198.15669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631170</v>
      </c>
      <c r="AF9" s="103"/>
      <c r="AG9" s="207"/>
      <c r="AH9" s="208"/>
      <c r="AI9" s="209">
        <f t="shared" si="4"/>
        <v>631170</v>
      </c>
      <c r="AJ9" s="210">
        <f t="shared" si="5"/>
        <v>631170</v>
      </c>
      <c r="AL9" s="203">
        <f t="shared" si="6"/>
        <v>0</v>
      </c>
      <c r="AM9" s="211">
        <f t="shared" si="6"/>
        <v>6207</v>
      </c>
      <c r="AN9" s="212">
        <f t="shared" si="7"/>
        <v>6207</v>
      </c>
      <c r="AO9" s="213">
        <f t="shared" si="8"/>
        <v>1</v>
      </c>
    </row>
    <row r="10" spans="1:41" x14ac:dyDescent="0.2">
      <c r="A10" s="103">
        <v>307</v>
      </c>
      <c r="B10" s="104">
        <v>0.375</v>
      </c>
      <c r="C10" s="105">
        <v>2013</v>
      </c>
      <c r="D10" s="105">
        <v>8</v>
      </c>
      <c r="E10" s="105">
        <v>8</v>
      </c>
      <c r="F10" s="106">
        <v>637377</v>
      </c>
      <c r="G10" s="105">
        <v>0</v>
      </c>
      <c r="H10" s="106">
        <v>116739</v>
      </c>
      <c r="I10" s="105">
        <v>0</v>
      </c>
      <c r="J10" s="105">
        <v>0</v>
      </c>
      <c r="K10" s="105">
        <v>0</v>
      </c>
      <c r="L10" s="107">
        <v>314.90899999999999</v>
      </c>
      <c r="M10" s="106">
        <v>19.600000000000001</v>
      </c>
      <c r="N10" s="108">
        <v>0</v>
      </c>
      <c r="O10" s="109">
        <v>6052</v>
      </c>
      <c r="P10" s="94">
        <f t="shared" si="0"/>
        <v>6052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6052</v>
      </c>
      <c r="W10" s="113">
        <f t="shared" si="10"/>
        <v>213724.38284000001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637377</v>
      </c>
      <c r="AF10" s="103"/>
      <c r="AG10" s="207"/>
      <c r="AH10" s="208"/>
      <c r="AI10" s="209">
        <f t="shared" si="4"/>
        <v>637377</v>
      </c>
      <c r="AJ10" s="210">
        <f t="shared" si="5"/>
        <v>637377</v>
      </c>
      <c r="AL10" s="203">
        <f t="shared" si="6"/>
        <v>0</v>
      </c>
      <c r="AM10" s="211">
        <f t="shared" si="6"/>
        <v>6052</v>
      </c>
      <c r="AN10" s="212">
        <f t="shared" si="7"/>
        <v>6052</v>
      </c>
      <c r="AO10" s="213">
        <f t="shared" si="8"/>
        <v>1</v>
      </c>
    </row>
    <row r="11" spans="1:41" x14ac:dyDescent="0.2">
      <c r="A11" s="103">
        <v>307</v>
      </c>
      <c r="B11" s="104">
        <v>0.375</v>
      </c>
      <c r="C11" s="105">
        <v>2013</v>
      </c>
      <c r="D11" s="105">
        <v>8</v>
      </c>
      <c r="E11" s="105">
        <v>9</v>
      </c>
      <c r="F11" s="106">
        <v>643429</v>
      </c>
      <c r="G11" s="105">
        <v>0</v>
      </c>
      <c r="H11" s="106">
        <v>116998</v>
      </c>
      <c r="I11" s="105">
        <v>0</v>
      </c>
      <c r="J11" s="105">
        <v>0</v>
      </c>
      <c r="K11" s="105">
        <v>0</v>
      </c>
      <c r="L11" s="107">
        <v>316.91699999999997</v>
      </c>
      <c r="M11" s="106">
        <v>18.7</v>
      </c>
      <c r="N11" s="108">
        <v>0</v>
      </c>
      <c r="O11" s="109">
        <v>6153</v>
      </c>
      <c r="P11" s="94">
        <f t="shared" si="0"/>
        <v>6153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6153</v>
      </c>
      <c r="W11" s="116">
        <f t="shared" si="10"/>
        <v>217291.16451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643429</v>
      </c>
      <c r="AF11" s="103"/>
      <c r="AG11" s="207"/>
      <c r="AH11" s="208"/>
      <c r="AI11" s="209">
        <f t="shared" si="4"/>
        <v>643429</v>
      </c>
      <c r="AJ11" s="210">
        <f t="shared" si="5"/>
        <v>643429</v>
      </c>
      <c r="AL11" s="203">
        <f t="shared" si="6"/>
        <v>0</v>
      </c>
      <c r="AM11" s="211">
        <f t="shared" si="6"/>
        <v>6153</v>
      </c>
      <c r="AN11" s="212">
        <f t="shared" si="7"/>
        <v>6153</v>
      </c>
      <c r="AO11" s="213">
        <f t="shared" si="8"/>
        <v>1</v>
      </c>
    </row>
    <row r="12" spans="1:41" x14ac:dyDescent="0.2">
      <c r="A12" s="103">
        <v>307</v>
      </c>
      <c r="B12" s="104">
        <v>0.375</v>
      </c>
      <c r="C12" s="105">
        <v>2013</v>
      </c>
      <c r="D12" s="105">
        <v>8</v>
      </c>
      <c r="E12" s="105">
        <v>10</v>
      </c>
      <c r="F12" s="106">
        <v>649582</v>
      </c>
      <c r="G12" s="105">
        <v>0</v>
      </c>
      <c r="H12" s="106">
        <v>117260</v>
      </c>
      <c r="I12" s="105">
        <v>0</v>
      </c>
      <c r="J12" s="105">
        <v>0</v>
      </c>
      <c r="K12" s="105">
        <v>0</v>
      </c>
      <c r="L12" s="107">
        <v>319.63400000000001</v>
      </c>
      <c r="M12" s="106">
        <v>19.399999999999999</v>
      </c>
      <c r="N12" s="108">
        <v>0</v>
      </c>
      <c r="O12" s="109">
        <v>6433</v>
      </c>
      <c r="P12" s="94">
        <f t="shared" si="0"/>
        <v>6433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6433</v>
      </c>
      <c r="W12" s="116">
        <f t="shared" si="10"/>
        <v>227179.27210999999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649582</v>
      </c>
      <c r="AF12" s="103"/>
      <c r="AG12" s="207"/>
      <c r="AH12" s="208"/>
      <c r="AI12" s="209">
        <f t="shared" si="4"/>
        <v>649582</v>
      </c>
      <c r="AJ12" s="210">
        <f t="shared" si="5"/>
        <v>649582</v>
      </c>
      <c r="AL12" s="203">
        <f t="shared" si="6"/>
        <v>0</v>
      </c>
      <c r="AM12" s="211">
        <f t="shared" si="6"/>
        <v>6433</v>
      </c>
      <c r="AN12" s="212">
        <f t="shared" si="7"/>
        <v>6433</v>
      </c>
      <c r="AO12" s="213">
        <f t="shared" si="8"/>
        <v>1</v>
      </c>
    </row>
    <row r="13" spans="1:41" x14ac:dyDescent="0.2">
      <c r="A13" s="103">
        <v>307</v>
      </c>
      <c r="B13" s="104">
        <v>0.375</v>
      </c>
      <c r="C13" s="105">
        <v>2013</v>
      </c>
      <c r="D13" s="105">
        <v>8</v>
      </c>
      <c r="E13" s="105">
        <v>11</v>
      </c>
      <c r="F13" s="106">
        <v>656015</v>
      </c>
      <c r="G13" s="105">
        <v>0</v>
      </c>
      <c r="H13" s="106">
        <v>117526</v>
      </c>
      <c r="I13" s="105">
        <v>0</v>
      </c>
      <c r="J13" s="105">
        <v>0</v>
      </c>
      <c r="K13" s="105">
        <v>0</v>
      </c>
      <c r="L13" s="107">
        <v>327.31200000000001</v>
      </c>
      <c r="M13" s="106">
        <v>18.600000000000001</v>
      </c>
      <c r="N13" s="108">
        <v>0</v>
      </c>
      <c r="O13" s="109">
        <v>6380</v>
      </c>
      <c r="P13" s="94">
        <f t="shared" si="0"/>
        <v>6380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6380</v>
      </c>
      <c r="W13" s="116">
        <f t="shared" si="10"/>
        <v>225307.59460000001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656015</v>
      </c>
      <c r="AF13" s="103"/>
      <c r="AG13" s="207"/>
      <c r="AH13" s="208"/>
      <c r="AI13" s="209">
        <f t="shared" si="4"/>
        <v>656015</v>
      </c>
      <c r="AJ13" s="210">
        <f t="shared" si="5"/>
        <v>656015</v>
      </c>
      <c r="AL13" s="203">
        <f t="shared" si="6"/>
        <v>0</v>
      </c>
      <c r="AM13" s="211">
        <f t="shared" si="6"/>
        <v>6380</v>
      </c>
      <c r="AN13" s="212">
        <f t="shared" si="7"/>
        <v>6380</v>
      </c>
      <c r="AO13" s="213">
        <f t="shared" si="8"/>
        <v>1</v>
      </c>
    </row>
    <row r="14" spans="1:41" x14ac:dyDescent="0.2">
      <c r="A14" s="103">
        <v>307</v>
      </c>
      <c r="B14" s="104">
        <v>0.375</v>
      </c>
      <c r="C14" s="105">
        <v>2013</v>
      </c>
      <c r="D14" s="105">
        <v>8</v>
      </c>
      <c r="E14" s="105">
        <v>12</v>
      </c>
      <c r="F14" s="106">
        <v>662395</v>
      </c>
      <c r="G14" s="105">
        <v>0</v>
      </c>
      <c r="H14" s="106">
        <v>117788</v>
      </c>
      <c r="I14" s="105">
        <v>0</v>
      </c>
      <c r="J14" s="105">
        <v>0</v>
      </c>
      <c r="K14" s="105">
        <v>0</v>
      </c>
      <c r="L14" s="107">
        <v>328.334</v>
      </c>
      <c r="M14" s="106">
        <v>18</v>
      </c>
      <c r="N14" s="108">
        <v>0</v>
      </c>
      <c r="O14" s="109">
        <v>6716</v>
      </c>
      <c r="P14" s="94">
        <f t="shared" si="0"/>
        <v>6716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6716</v>
      </c>
      <c r="W14" s="116">
        <f t="shared" si="10"/>
        <v>237173.32371999999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662395</v>
      </c>
      <c r="AF14" s="103"/>
      <c r="AG14" s="207"/>
      <c r="AH14" s="208"/>
      <c r="AI14" s="209">
        <f t="shared" si="4"/>
        <v>662395</v>
      </c>
      <c r="AJ14" s="210">
        <f t="shared" si="5"/>
        <v>662395</v>
      </c>
      <c r="AL14" s="203">
        <f t="shared" si="6"/>
        <v>0</v>
      </c>
      <c r="AM14" s="211">
        <f t="shared" si="6"/>
        <v>6716</v>
      </c>
      <c r="AN14" s="212">
        <f t="shared" si="7"/>
        <v>6716</v>
      </c>
      <c r="AO14" s="213">
        <f t="shared" si="8"/>
        <v>1</v>
      </c>
    </row>
    <row r="15" spans="1:41" x14ac:dyDescent="0.2">
      <c r="A15" s="103">
        <v>307</v>
      </c>
      <c r="B15" s="104">
        <v>0.375</v>
      </c>
      <c r="C15" s="105">
        <v>2013</v>
      </c>
      <c r="D15" s="105">
        <v>8</v>
      </c>
      <c r="E15" s="105">
        <v>13</v>
      </c>
      <c r="F15" s="106">
        <v>669111</v>
      </c>
      <c r="G15" s="105">
        <v>0</v>
      </c>
      <c r="H15" s="106">
        <v>118073</v>
      </c>
      <c r="I15" s="105">
        <v>0</v>
      </c>
      <c r="J15" s="105">
        <v>0</v>
      </c>
      <c r="K15" s="105">
        <v>0</v>
      </c>
      <c r="L15" s="107">
        <v>319.25</v>
      </c>
      <c r="M15" s="106">
        <v>18.399999999999999</v>
      </c>
      <c r="N15" s="108">
        <v>0</v>
      </c>
      <c r="O15" s="109">
        <v>6785</v>
      </c>
      <c r="P15" s="94">
        <f t="shared" si="0"/>
        <v>6785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6785</v>
      </c>
      <c r="W15" s="116">
        <f t="shared" si="10"/>
        <v>239610.03594999999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669111</v>
      </c>
      <c r="AF15" s="103"/>
      <c r="AG15" s="207"/>
      <c r="AH15" s="208"/>
      <c r="AI15" s="209">
        <f t="shared" si="4"/>
        <v>669111</v>
      </c>
      <c r="AJ15" s="210">
        <f t="shared" si="5"/>
        <v>669111</v>
      </c>
      <c r="AL15" s="203">
        <f t="shared" si="6"/>
        <v>0</v>
      </c>
      <c r="AM15" s="211">
        <f t="shared" si="6"/>
        <v>6785</v>
      </c>
      <c r="AN15" s="212">
        <f t="shared" si="7"/>
        <v>6785</v>
      </c>
      <c r="AO15" s="213">
        <f t="shared" si="8"/>
        <v>1</v>
      </c>
    </row>
    <row r="16" spans="1:41" x14ac:dyDescent="0.2">
      <c r="A16" s="103">
        <v>307</v>
      </c>
      <c r="B16" s="104">
        <v>0.375</v>
      </c>
      <c r="C16" s="105">
        <v>2013</v>
      </c>
      <c r="D16" s="105">
        <v>8</v>
      </c>
      <c r="E16" s="105">
        <v>14</v>
      </c>
      <c r="F16" s="106">
        <v>675896</v>
      </c>
      <c r="G16" s="105">
        <v>0</v>
      </c>
      <c r="H16" s="106">
        <v>118363</v>
      </c>
      <c r="I16" s="105">
        <v>0</v>
      </c>
      <c r="J16" s="105">
        <v>0</v>
      </c>
      <c r="K16" s="105">
        <v>0</v>
      </c>
      <c r="L16" s="107">
        <v>316.21600000000001</v>
      </c>
      <c r="M16" s="106">
        <v>18.5</v>
      </c>
      <c r="N16" s="108">
        <v>0</v>
      </c>
      <c r="O16" s="109">
        <v>6698</v>
      </c>
      <c r="P16" s="94">
        <f t="shared" si="0"/>
        <v>6698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6698</v>
      </c>
      <c r="W16" s="116">
        <f t="shared" si="10"/>
        <v>236537.65966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675896</v>
      </c>
      <c r="AF16" s="103"/>
      <c r="AG16" s="207"/>
      <c r="AH16" s="208"/>
      <c r="AI16" s="209">
        <f t="shared" si="4"/>
        <v>675896</v>
      </c>
      <c r="AJ16" s="210">
        <f t="shared" si="5"/>
        <v>675896</v>
      </c>
      <c r="AL16" s="203">
        <f t="shared" si="6"/>
        <v>0</v>
      </c>
      <c r="AM16" s="211">
        <f t="shared" si="6"/>
        <v>6698</v>
      </c>
      <c r="AN16" s="212">
        <f t="shared" si="7"/>
        <v>6698</v>
      </c>
      <c r="AO16" s="213">
        <f t="shared" si="8"/>
        <v>1</v>
      </c>
    </row>
    <row r="17" spans="1:41" x14ac:dyDescent="0.2">
      <c r="A17" s="103">
        <v>307</v>
      </c>
      <c r="B17" s="104">
        <v>0.375</v>
      </c>
      <c r="C17" s="105">
        <v>2013</v>
      </c>
      <c r="D17" s="105">
        <v>8</v>
      </c>
      <c r="E17" s="105">
        <v>15</v>
      </c>
      <c r="F17" s="106">
        <v>682594</v>
      </c>
      <c r="G17" s="105">
        <v>0</v>
      </c>
      <c r="H17" s="106">
        <v>118651</v>
      </c>
      <c r="I17" s="105">
        <v>0</v>
      </c>
      <c r="J17" s="105">
        <v>0</v>
      </c>
      <c r="K17" s="105">
        <v>0</v>
      </c>
      <c r="L17" s="107">
        <v>316.17</v>
      </c>
      <c r="M17" s="106">
        <v>19.3</v>
      </c>
      <c r="N17" s="108">
        <v>0</v>
      </c>
      <c r="O17" s="109">
        <v>6230</v>
      </c>
      <c r="P17" s="94">
        <f t="shared" si="0"/>
        <v>6230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6230</v>
      </c>
      <c r="W17" s="116">
        <f t="shared" si="10"/>
        <v>220010.3941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682594</v>
      </c>
      <c r="AF17" s="103"/>
      <c r="AG17" s="207"/>
      <c r="AH17" s="208"/>
      <c r="AI17" s="209">
        <f t="shared" si="4"/>
        <v>682594</v>
      </c>
      <c r="AJ17" s="210">
        <f t="shared" si="5"/>
        <v>682594</v>
      </c>
      <c r="AL17" s="203">
        <f t="shared" si="6"/>
        <v>0</v>
      </c>
      <c r="AM17" s="211">
        <f t="shared" si="6"/>
        <v>6230</v>
      </c>
      <c r="AN17" s="212">
        <f t="shared" si="7"/>
        <v>6230</v>
      </c>
      <c r="AO17" s="213">
        <f t="shared" si="8"/>
        <v>1</v>
      </c>
    </row>
    <row r="18" spans="1:41" x14ac:dyDescent="0.2">
      <c r="A18" s="103">
        <v>307</v>
      </c>
      <c r="B18" s="104">
        <v>0.375</v>
      </c>
      <c r="C18" s="105">
        <v>2013</v>
      </c>
      <c r="D18" s="105">
        <v>8</v>
      </c>
      <c r="E18" s="105">
        <v>16</v>
      </c>
      <c r="F18" s="106">
        <v>688824</v>
      </c>
      <c r="G18" s="105">
        <v>0</v>
      </c>
      <c r="H18" s="106">
        <v>118920</v>
      </c>
      <c r="I18" s="105">
        <v>0</v>
      </c>
      <c r="J18" s="105">
        <v>0</v>
      </c>
      <c r="K18" s="105">
        <v>0</v>
      </c>
      <c r="L18" s="107">
        <v>315.98520000000002</v>
      </c>
      <c r="M18" s="106">
        <v>19.8</v>
      </c>
      <c r="N18" s="108">
        <v>0</v>
      </c>
      <c r="O18" s="109">
        <v>6381</v>
      </c>
      <c r="P18" s="94">
        <f t="shared" si="0"/>
        <v>6381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6381</v>
      </c>
      <c r="W18" s="116">
        <f t="shared" si="10"/>
        <v>225342.90927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688824</v>
      </c>
      <c r="AF18" s="103"/>
      <c r="AG18" s="207"/>
      <c r="AH18" s="208"/>
      <c r="AI18" s="209">
        <f t="shared" si="4"/>
        <v>688824</v>
      </c>
      <c r="AJ18" s="210">
        <f t="shared" si="5"/>
        <v>688824</v>
      </c>
      <c r="AL18" s="203">
        <f t="shared" si="6"/>
        <v>0</v>
      </c>
      <c r="AM18" s="211">
        <f t="shared" si="6"/>
        <v>6381</v>
      </c>
      <c r="AN18" s="212">
        <f t="shared" si="7"/>
        <v>6381</v>
      </c>
      <c r="AO18" s="213">
        <f t="shared" si="8"/>
        <v>1</v>
      </c>
    </row>
    <row r="19" spans="1:41" x14ac:dyDescent="0.2">
      <c r="A19" s="103">
        <v>307</v>
      </c>
      <c r="B19" s="104">
        <v>0.375</v>
      </c>
      <c r="C19" s="105">
        <v>2013</v>
      </c>
      <c r="D19" s="105">
        <v>8</v>
      </c>
      <c r="E19" s="105">
        <v>17</v>
      </c>
      <c r="F19" s="106">
        <v>695205</v>
      </c>
      <c r="G19" s="105">
        <v>0</v>
      </c>
      <c r="H19" s="106">
        <v>119192</v>
      </c>
      <c r="I19" s="105">
        <v>0</v>
      </c>
      <c r="J19" s="105">
        <v>0</v>
      </c>
      <c r="K19" s="105">
        <v>0</v>
      </c>
      <c r="L19" s="107">
        <v>318.36270000000002</v>
      </c>
      <c r="M19" s="106">
        <v>19</v>
      </c>
      <c r="N19" s="108">
        <v>0</v>
      </c>
      <c r="O19" s="109">
        <v>6234</v>
      </c>
      <c r="P19" s="94">
        <f t="shared" si="0"/>
        <v>6234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6234</v>
      </c>
      <c r="W19" s="116">
        <f t="shared" si="10"/>
        <v>220151.65278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695205</v>
      </c>
      <c r="AF19" s="103"/>
      <c r="AG19" s="207"/>
      <c r="AH19" s="208"/>
      <c r="AI19" s="209">
        <f t="shared" si="4"/>
        <v>695205</v>
      </c>
      <c r="AJ19" s="210">
        <f t="shared" si="5"/>
        <v>695205</v>
      </c>
      <c r="AL19" s="203">
        <f t="shared" si="6"/>
        <v>0</v>
      </c>
      <c r="AM19" s="211">
        <f t="shared" si="6"/>
        <v>6234</v>
      </c>
      <c r="AN19" s="212">
        <f t="shared" si="7"/>
        <v>6234</v>
      </c>
      <c r="AO19" s="213">
        <f t="shared" si="8"/>
        <v>1</v>
      </c>
    </row>
    <row r="20" spans="1:41" x14ac:dyDescent="0.2">
      <c r="A20" s="103">
        <v>307</v>
      </c>
      <c r="B20" s="104">
        <v>0.375</v>
      </c>
      <c r="C20" s="105">
        <v>2013</v>
      </c>
      <c r="D20" s="105">
        <v>8</v>
      </c>
      <c r="E20" s="105">
        <v>18</v>
      </c>
      <c r="F20" s="106">
        <v>701439</v>
      </c>
      <c r="G20" s="105">
        <v>0</v>
      </c>
      <c r="H20" s="106">
        <v>119450</v>
      </c>
      <c r="I20" s="105">
        <v>0</v>
      </c>
      <c r="J20" s="105">
        <v>0</v>
      </c>
      <c r="K20" s="105">
        <v>0</v>
      </c>
      <c r="L20" s="107">
        <v>327.99560000000002</v>
      </c>
      <c r="M20" s="106">
        <v>19.5</v>
      </c>
      <c r="N20" s="108">
        <v>0</v>
      </c>
      <c r="O20" s="109">
        <v>6586</v>
      </c>
      <c r="P20" s="94">
        <f t="shared" si="0"/>
        <v>6586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6586</v>
      </c>
      <c r="W20" s="116">
        <f t="shared" si="10"/>
        <v>232582.41662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701439</v>
      </c>
      <c r="AF20" s="103"/>
      <c r="AG20" s="207"/>
      <c r="AH20" s="208"/>
      <c r="AI20" s="209">
        <f t="shared" si="4"/>
        <v>701439</v>
      </c>
      <c r="AJ20" s="210">
        <f t="shared" si="5"/>
        <v>701439</v>
      </c>
      <c r="AL20" s="203">
        <f t="shared" si="6"/>
        <v>708045</v>
      </c>
      <c r="AM20" s="211">
        <f t="shared" si="6"/>
        <v>6586</v>
      </c>
      <c r="AN20" s="212">
        <f t="shared" si="7"/>
        <v>-701459</v>
      </c>
      <c r="AO20" s="213">
        <f t="shared" si="8"/>
        <v>-106.50759186152445</v>
      </c>
    </row>
    <row r="21" spans="1:41" x14ac:dyDescent="0.2">
      <c r="A21" s="103">
        <v>307</v>
      </c>
      <c r="B21" s="104">
        <v>0.375</v>
      </c>
      <c r="C21" s="105">
        <v>2013</v>
      </c>
      <c r="D21" s="105">
        <v>8</v>
      </c>
      <c r="E21" s="105">
        <v>19</v>
      </c>
      <c r="F21" s="106">
        <v>708025</v>
      </c>
      <c r="G21" s="105">
        <v>0</v>
      </c>
      <c r="H21" s="106">
        <v>119722</v>
      </c>
      <c r="I21" s="105">
        <v>0</v>
      </c>
      <c r="J21" s="105">
        <v>0</v>
      </c>
      <c r="K21" s="105">
        <v>0</v>
      </c>
      <c r="L21" s="107">
        <v>328.26780000000002</v>
      </c>
      <c r="M21" s="106">
        <v>19.2</v>
      </c>
      <c r="N21" s="108">
        <v>0</v>
      </c>
      <c r="O21" s="109">
        <v>6406</v>
      </c>
      <c r="P21" s="94">
        <f t="shared" si="0"/>
        <v>6406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6406</v>
      </c>
      <c r="W21" s="116">
        <f t="shared" si="10"/>
        <v>226225.77601999999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708025</v>
      </c>
      <c r="AF21" s="103">
        <v>307</v>
      </c>
      <c r="AG21" s="207">
        <v>19</v>
      </c>
      <c r="AH21" s="208">
        <v>708045</v>
      </c>
      <c r="AI21" s="209">
        <f t="shared" si="4"/>
        <v>708025</v>
      </c>
      <c r="AJ21" s="210">
        <f t="shared" si="5"/>
        <v>-20</v>
      </c>
      <c r="AL21" s="203">
        <f t="shared" si="6"/>
        <v>6406</v>
      </c>
      <c r="AM21" s="211">
        <f t="shared" si="6"/>
        <v>6406</v>
      </c>
      <c r="AN21" s="212">
        <f t="shared" si="7"/>
        <v>0</v>
      </c>
      <c r="AO21" s="213">
        <f t="shared" si="8"/>
        <v>0</v>
      </c>
    </row>
    <row r="22" spans="1:41" x14ac:dyDescent="0.2">
      <c r="A22" s="103">
        <v>307</v>
      </c>
      <c r="B22" s="104">
        <v>0.375</v>
      </c>
      <c r="C22" s="105">
        <v>2013</v>
      </c>
      <c r="D22" s="105">
        <v>8</v>
      </c>
      <c r="E22" s="105">
        <v>20</v>
      </c>
      <c r="F22" s="106">
        <v>714431</v>
      </c>
      <c r="G22" s="105">
        <v>0</v>
      </c>
      <c r="H22" s="106">
        <v>119996</v>
      </c>
      <c r="I22" s="105">
        <v>0</v>
      </c>
      <c r="J22" s="105">
        <v>0</v>
      </c>
      <c r="K22" s="105">
        <v>0</v>
      </c>
      <c r="L22" s="107">
        <v>317.8725</v>
      </c>
      <c r="M22" s="106">
        <v>19.100000000000001</v>
      </c>
      <c r="N22" s="108">
        <v>0</v>
      </c>
      <c r="O22" s="109">
        <v>6461</v>
      </c>
      <c r="P22" s="94">
        <f t="shared" si="0"/>
        <v>6461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6461</v>
      </c>
      <c r="W22" s="116">
        <f t="shared" si="10"/>
        <v>228168.08286999998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714431</v>
      </c>
      <c r="AF22" s="103">
        <v>307</v>
      </c>
      <c r="AG22" s="207">
        <v>20</v>
      </c>
      <c r="AH22" s="208">
        <v>714451</v>
      </c>
      <c r="AI22" s="209">
        <f t="shared" si="4"/>
        <v>714431</v>
      </c>
      <c r="AJ22" s="210">
        <f t="shared" si="5"/>
        <v>-20</v>
      </c>
      <c r="AL22" s="203">
        <f t="shared" si="6"/>
        <v>6463</v>
      </c>
      <c r="AM22" s="211">
        <f t="shared" si="6"/>
        <v>6461</v>
      </c>
      <c r="AN22" s="212">
        <f t="shared" si="7"/>
        <v>-2</v>
      </c>
      <c r="AO22" s="213">
        <f t="shared" si="8"/>
        <v>-3.0954960532425323E-4</v>
      </c>
    </row>
    <row r="23" spans="1:41" x14ac:dyDescent="0.2">
      <c r="A23" s="103">
        <v>307</v>
      </c>
      <c r="B23" s="104">
        <v>0.375</v>
      </c>
      <c r="C23" s="105">
        <v>2013</v>
      </c>
      <c r="D23" s="105">
        <v>8</v>
      </c>
      <c r="E23" s="105">
        <v>21</v>
      </c>
      <c r="F23" s="106">
        <v>720892</v>
      </c>
      <c r="G23" s="105">
        <v>0</v>
      </c>
      <c r="H23" s="106">
        <v>120272</v>
      </c>
      <c r="I23" s="105">
        <v>0</v>
      </c>
      <c r="J23" s="105">
        <v>0</v>
      </c>
      <c r="K23" s="105">
        <v>0</v>
      </c>
      <c r="L23" s="107">
        <v>316.0684</v>
      </c>
      <c r="M23" s="106">
        <v>17.8</v>
      </c>
      <c r="N23" s="108">
        <v>0</v>
      </c>
      <c r="O23" s="109">
        <v>6275</v>
      </c>
      <c r="P23" s="94">
        <f t="shared" si="0"/>
        <v>6275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6275</v>
      </c>
      <c r="W23" s="116">
        <f t="shared" si="10"/>
        <v>221599.55424999999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720892</v>
      </c>
      <c r="AF23" s="103">
        <v>307</v>
      </c>
      <c r="AG23" s="207">
        <v>21</v>
      </c>
      <c r="AH23" s="208">
        <v>720914</v>
      </c>
      <c r="AI23" s="209">
        <f t="shared" si="4"/>
        <v>720892</v>
      </c>
      <c r="AJ23" s="210">
        <f t="shared" si="5"/>
        <v>-22</v>
      </c>
      <c r="AL23" s="203">
        <f t="shared" si="6"/>
        <v>6275</v>
      </c>
      <c r="AM23" s="211">
        <f t="shared" si="6"/>
        <v>6275</v>
      </c>
      <c r="AN23" s="212">
        <f t="shared" si="7"/>
        <v>0</v>
      </c>
      <c r="AO23" s="213">
        <f t="shared" si="8"/>
        <v>0</v>
      </c>
    </row>
    <row r="24" spans="1:41" x14ac:dyDescent="0.2">
      <c r="A24" s="103">
        <v>307</v>
      </c>
      <c r="B24" s="104">
        <v>0.375</v>
      </c>
      <c r="C24" s="105">
        <v>2013</v>
      </c>
      <c r="D24" s="105">
        <v>8</v>
      </c>
      <c r="E24" s="105">
        <v>22</v>
      </c>
      <c r="F24" s="106">
        <v>727167</v>
      </c>
      <c r="G24" s="105">
        <v>0</v>
      </c>
      <c r="H24" s="106">
        <v>120539</v>
      </c>
      <c r="I24" s="105">
        <v>0</v>
      </c>
      <c r="J24" s="105">
        <v>0</v>
      </c>
      <c r="K24" s="105">
        <v>0</v>
      </c>
      <c r="L24" s="107">
        <v>317.59190000000001</v>
      </c>
      <c r="M24" s="106">
        <v>17.399999999999999</v>
      </c>
      <c r="N24" s="108">
        <v>0</v>
      </c>
      <c r="O24" s="109">
        <v>5802</v>
      </c>
      <c r="P24" s="94">
        <f t="shared" si="0"/>
        <v>5802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5802</v>
      </c>
      <c r="W24" s="116">
        <f t="shared" si="10"/>
        <v>204895.71534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727167</v>
      </c>
      <c r="AF24" s="103">
        <v>307</v>
      </c>
      <c r="AG24" s="207">
        <v>22</v>
      </c>
      <c r="AH24" s="208">
        <v>727189</v>
      </c>
      <c r="AI24" s="209">
        <f t="shared" si="4"/>
        <v>727167</v>
      </c>
      <c r="AJ24" s="210">
        <f t="shared" si="5"/>
        <v>-22</v>
      </c>
      <c r="AL24" s="203">
        <f t="shared" si="6"/>
        <v>5795</v>
      </c>
      <c r="AM24" s="211">
        <f t="shared" si="6"/>
        <v>5802</v>
      </c>
      <c r="AN24" s="212">
        <f t="shared" si="7"/>
        <v>7</v>
      </c>
      <c r="AO24" s="213">
        <f t="shared" si="8"/>
        <v>1.2064805239572561E-3</v>
      </c>
    </row>
    <row r="25" spans="1:41" x14ac:dyDescent="0.2">
      <c r="A25" s="103">
        <v>307</v>
      </c>
      <c r="B25" s="104">
        <v>0.375</v>
      </c>
      <c r="C25" s="105">
        <v>2013</v>
      </c>
      <c r="D25" s="105">
        <v>8</v>
      </c>
      <c r="E25" s="105">
        <v>23</v>
      </c>
      <c r="F25" s="106">
        <v>732969</v>
      </c>
      <c r="G25" s="105">
        <v>0</v>
      </c>
      <c r="H25" s="106">
        <v>120786</v>
      </c>
      <c r="I25" s="105">
        <v>0</v>
      </c>
      <c r="J25" s="105">
        <v>0</v>
      </c>
      <c r="K25" s="105">
        <v>0</v>
      </c>
      <c r="L25" s="107">
        <v>317.95249999999999</v>
      </c>
      <c r="M25" s="106">
        <v>19</v>
      </c>
      <c r="N25" s="108">
        <v>0</v>
      </c>
      <c r="O25" s="109">
        <v>5126</v>
      </c>
      <c r="P25" s="94">
        <f t="shared" si="0"/>
        <v>5126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5126</v>
      </c>
      <c r="W25" s="116">
        <f t="shared" si="10"/>
        <v>181022.99841999999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732969</v>
      </c>
      <c r="AF25" s="103">
        <v>307</v>
      </c>
      <c r="AG25" s="207">
        <v>23</v>
      </c>
      <c r="AH25" s="208">
        <v>732984</v>
      </c>
      <c r="AI25" s="209">
        <f t="shared" si="4"/>
        <v>732969</v>
      </c>
      <c r="AJ25" s="210">
        <f t="shared" si="5"/>
        <v>-15</v>
      </c>
      <c r="AL25" s="203">
        <f t="shared" si="6"/>
        <v>5132</v>
      </c>
      <c r="AM25" s="211">
        <f t="shared" si="6"/>
        <v>5126</v>
      </c>
      <c r="AN25" s="212">
        <f t="shared" si="7"/>
        <v>-6</v>
      </c>
      <c r="AO25" s="213">
        <f t="shared" si="8"/>
        <v>-1.1705033164260631E-3</v>
      </c>
    </row>
    <row r="26" spans="1:41" x14ac:dyDescent="0.2">
      <c r="A26" s="103">
        <v>307</v>
      </c>
      <c r="B26" s="104">
        <v>0.375</v>
      </c>
      <c r="C26" s="105">
        <v>2013</v>
      </c>
      <c r="D26" s="105">
        <v>8</v>
      </c>
      <c r="E26" s="105">
        <v>24</v>
      </c>
      <c r="F26" s="106">
        <v>738095</v>
      </c>
      <c r="G26" s="105">
        <v>0</v>
      </c>
      <c r="H26" s="106">
        <v>121005</v>
      </c>
      <c r="I26" s="105">
        <v>0</v>
      </c>
      <c r="J26" s="105">
        <v>0</v>
      </c>
      <c r="K26" s="105">
        <v>0</v>
      </c>
      <c r="L26" s="107">
        <v>319.56650000000002</v>
      </c>
      <c r="M26" s="106">
        <v>19.7</v>
      </c>
      <c r="N26" s="108">
        <v>0</v>
      </c>
      <c r="O26" s="109">
        <v>6156</v>
      </c>
      <c r="P26" s="94">
        <f t="shared" si="0"/>
        <v>6156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6156</v>
      </c>
      <c r="W26" s="116">
        <f t="shared" si="10"/>
        <v>217397.10852000001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>738095</v>
      </c>
      <c r="AF26" s="103">
        <v>307</v>
      </c>
      <c r="AG26" s="207">
        <v>24</v>
      </c>
      <c r="AH26" s="208">
        <v>738116</v>
      </c>
      <c r="AI26" s="209">
        <f t="shared" si="4"/>
        <v>738095</v>
      </c>
      <c r="AJ26" s="210">
        <f t="shared" si="5"/>
        <v>-21</v>
      </c>
      <c r="AL26" s="203">
        <f t="shared" si="6"/>
        <v>6156</v>
      </c>
      <c r="AM26" s="211">
        <f t="shared" si="6"/>
        <v>6156</v>
      </c>
      <c r="AN26" s="212">
        <f t="shared" si="7"/>
        <v>0</v>
      </c>
      <c r="AO26" s="213">
        <f t="shared" si="8"/>
        <v>0</v>
      </c>
    </row>
    <row r="27" spans="1:41" x14ac:dyDescent="0.2">
      <c r="A27" s="103">
        <v>307</v>
      </c>
      <c r="B27" s="104">
        <v>0.375</v>
      </c>
      <c r="C27" s="105">
        <v>2013</v>
      </c>
      <c r="D27" s="105">
        <v>8</v>
      </c>
      <c r="E27" s="105">
        <v>25</v>
      </c>
      <c r="F27" s="106">
        <v>744251</v>
      </c>
      <c r="G27" s="105">
        <v>0</v>
      </c>
      <c r="H27" s="106">
        <v>121260</v>
      </c>
      <c r="I27" s="105">
        <v>0</v>
      </c>
      <c r="J27" s="105">
        <v>0</v>
      </c>
      <c r="K27" s="105">
        <v>0</v>
      </c>
      <c r="L27" s="107">
        <v>326.94490000000002</v>
      </c>
      <c r="M27" s="106">
        <v>19.600000000000001</v>
      </c>
      <c r="N27" s="108">
        <v>0</v>
      </c>
      <c r="O27" s="109">
        <v>6198</v>
      </c>
      <c r="P27" s="94">
        <f t="shared" si="0"/>
        <v>6198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6198</v>
      </c>
      <c r="W27" s="116">
        <f t="shared" si="10"/>
        <v>218880.32465999998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>744251</v>
      </c>
      <c r="AF27" s="103">
        <v>307</v>
      </c>
      <c r="AG27" s="207">
        <v>25</v>
      </c>
      <c r="AH27" s="208">
        <v>744272</v>
      </c>
      <c r="AI27" s="209">
        <f t="shared" si="4"/>
        <v>744251</v>
      </c>
      <c r="AJ27" s="210">
        <f t="shared" si="5"/>
        <v>-21</v>
      </c>
      <c r="AL27" s="203">
        <f t="shared" si="6"/>
        <v>6200</v>
      </c>
      <c r="AM27" s="211">
        <f t="shared" si="6"/>
        <v>6198</v>
      </c>
      <c r="AN27" s="212">
        <f t="shared" si="7"/>
        <v>-2</v>
      </c>
      <c r="AO27" s="213">
        <f t="shared" si="8"/>
        <v>-3.2268473701193933E-4</v>
      </c>
    </row>
    <row r="28" spans="1:41" x14ac:dyDescent="0.2">
      <c r="A28" s="103">
        <v>307</v>
      </c>
      <c r="B28" s="104">
        <v>0.375</v>
      </c>
      <c r="C28" s="105">
        <v>2013</v>
      </c>
      <c r="D28" s="105">
        <v>8</v>
      </c>
      <c r="E28" s="105">
        <v>26</v>
      </c>
      <c r="F28" s="106">
        <v>750449</v>
      </c>
      <c r="G28" s="105">
        <v>0</v>
      </c>
      <c r="H28" s="106">
        <v>121516</v>
      </c>
      <c r="I28" s="105">
        <v>0</v>
      </c>
      <c r="J28" s="105">
        <v>0</v>
      </c>
      <c r="K28" s="105">
        <v>0</v>
      </c>
      <c r="L28" s="107">
        <v>327.87740000000002</v>
      </c>
      <c r="M28" s="106">
        <v>18.7</v>
      </c>
      <c r="N28" s="108">
        <v>0</v>
      </c>
      <c r="O28" s="109">
        <v>6525</v>
      </c>
      <c r="P28" s="94">
        <f t="shared" si="0"/>
        <v>6525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6525</v>
      </c>
      <c r="W28" s="116">
        <f t="shared" si="10"/>
        <v>230428.22175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>750449</v>
      </c>
      <c r="AF28" s="103">
        <v>307</v>
      </c>
      <c r="AG28" s="207">
        <v>26</v>
      </c>
      <c r="AH28" s="208">
        <v>750472</v>
      </c>
      <c r="AI28" s="209">
        <f t="shared" si="4"/>
        <v>750449</v>
      </c>
      <c r="AJ28" s="210">
        <f t="shared" si="5"/>
        <v>-23</v>
      </c>
      <c r="AL28" s="203">
        <f t="shared" si="6"/>
        <v>6523</v>
      </c>
      <c r="AM28" s="211">
        <f t="shared" si="6"/>
        <v>6525</v>
      </c>
      <c r="AN28" s="212">
        <f t="shared" si="7"/>
        <v>2</v>
      </c>
      <c r="AO28" s="213">
        <f t="shared" si="8"/>
        <v>3.0651340996168581E-4</v>
      </c>
    </row>
    <row r="29" spans="1:41" x14ac:dyDescent="0.2">
      <c r="A29" s="103">
        <v>307</v>
      </c>
      <c r="B29" s="104">
        <v>0.375</v>
      </c>
      <c r="C29" s="105">
        <v>2013</v>
      </c>
      <c r="D29" s="105">
        <v>8</v>
      </c>
      <c r="E29" s="105">
        <v>27</v>
      </c>
      <c r="F29" s="106">
        <v>756974</v>
      </c>
      <c r="G29" s="105">
        <v>0</v>
      </c>
      <c r="H29" s="106">
        <v>121794</v>
      </c>
      <c r="I29" s="105">
        <v>0</v>
      </c>
      <c r="J29" s="105">
        <v>0</v>
      </c>
      <c r="K29" s="105">
        <v>0</v>
      </c>
      <c r="L29" s="107">
        <v>318.17129999999997</v>
      </c>
      <c r="M29" s="106">
        <v>17.899999999999999</v>
      </c>
      <c r="N29" s="108">
        <v>0</v>
      </c>
      <c r="O29" s="109">
        <v>4886</v>
      </c>
      <c r="P29" s="94">
        <f t="shared" si="0"/>
        <v>4886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4886</v>
      </c>
      <c r="W29" s="116">
        <f t="shared" si="10"/>
        <v>172547.47761999999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>756974</v>
      </c>
      <c r="AF29" s="103">
        <v>307</v>
      </c>
      <c r="AG29" s="207">
        <v>27</v>
      </c>
      <c r="AH29" s="208">
        <v>756995</v>
      </c>
      <c r="AI29" s="209">
        <f t="shared" si="4"/>
        <v>756974</v>
      </c>
      <c r="AJ29" s="210">
        <f t="shared" si="5"/>
        <v>-21</v>
      </c>
      <c r="AL29" s="203">
        <f t="shared" si="6"/>
        <v>4885</v>
      </c>
      <c r="AM29" s="211">
        <f t="shared" si="6"/>
        <v>4886</v>
      </c>
      <c r="AN29" s="212">
        <f t="shared" si="7"/>
        <v>1</v>
      </c>
      <c r="AO29" s="213">
        <f t="shared" si="8"/>
        <v>2.0466639377814163E-4</v>
      </c>
    </row>
    <row r="30" spans="1:41" x14ac:dyDescent="0.2">
      <c r="A30" s="103">
        <v>307</v>
      </c>
      <c r="B30" s="104">
        <v>0.375</v>
      </c>
      <c r="C30" s="105">
        <v>2013</v>
      </c>
      <c r="D30" s="105">
        <v>8</v>
      </c>
      <c r="E30" s="105">
        <v>28</v>
      </c>
      <c r="F30" s="106">
        <v>761860</v>
      </c>
      <c r="G30" s="105">
        <v>0</v>
      </c>
      <c r="H30" s="106">
        <v>122003</v>
      </c>
      <c r="I30" s="105">
        <v>0</v>
      </c>
      <c r="J30" s="105">
        <v>0</v>
      </c>
      <c r="K30" s="105">
        <v>0</v>
      </c>
      <c r="L30" s="107">
        <v>316.56540000000001</v>
      </c>
      <c r="M30" s="106">
        <v>18.899999999999999</v>
      </c>
      <c r="N30" s="108">
        <v>0</v>
      </c>
      <c r="O30" s="109">
        <v>5745</v>
      </c>
      <c r="P30" s="94">
        <f t="shared" si="0"/>
        <v>5745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5745</v>
      </c>
      <c r="W30" s="116">
        <f t="shared" si="10"/>
        <v>202882.77914999999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>761860</v>
      </c>
      <c r="AF30" s="103">
        <v>307</v>
      </c>
      <c r="AG30" s="207">
        <v>28</v>
      </c>
      <c r="AH30" s="208">
        <v>761880</v>
      </c>
      <c r="AI30" s="209">
        <f t="shared" si="4"/>
        <v>761860</v>
      </c>
      <c r="AJ30" s="210">
        <f t="shared" si="5"/>
        <v>-20</v>
      </c>
      <c r="AL30" s="203">
        <f t="shared" si="6"/>
        <v>-761880</v>
      </c>
      <c r="AM30" s="211">
        <f t="shared" si="6"/>
        <v>5745</v>
      </c>
      <c r="AN30" s="212">
        <f t="shared" si="7"/>
        <v>767625</v>
      </c>
      <c r="AO30" s="213">
        <f t="shared" si="8"/>
        <v>133.61618798955612</v>
      </c>
    </row>
    <row r="31" spans="1:41" x14ac:dyDescent="0.2">
      <c r="A31" s="103">
        <v>307</v>
      </c>
      <c r="B31" s="104">
        <v>0.375</v>
      </c>
      <c r="C31" s="105">
        <v>2013</v>
      </c>
      <c r="D31" s="105">
        <v>8</v>
      </c>
      <c r="E31" s="105">
        <v>29</v>
      </c>
      <c r="F31" s="106">
        <v>767605</v>
      </c>
      <c r="G31" s="105">
        <v>0</v>
      </c>
      <c r="H31" s="106">
        <v>122250</v>
      </c>
      <c r="I31" s="105">
        <v>0</v>
      </c>
      <c r="J31" s="105">
        <v>0</v>
      </c>
      <c r="K31" s="105">
        <v>0</v>
      </c>
      <c r="L31" s="107">
        <v>315.24119999999999</v>
      </c>
      <c r="M31" s="106">
        <v>18.899999999999999</v>
      </c>
      <c r="N31" s="108">
        <v>0</v>
      </c>
      <c r="O31" s="109">
        <v>5863</v>
      </c>
      <c r="P31" s="94">
        <f t="shared" si="0"/>
        <v>5863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5863</v>
      </c>
      <c r="W31" s="116">
        <f t="shared" si="10"/>
        <v>207049.91021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>767605</v>
      </c>
      <c r="AF31" s="103"/>
      <c r="AG31" s="207"/>
      <c r="AH31" s="208"/>
      <c r="AI31" s="209">
        <f t="shared" si="4"/>
        <v>767605</v>
      </c>
      <c r="AJ31" s="210">
        <f t="shared" si="5"/>
        <v>767605</v>
      </c>
      <c r="AL31" s="203">
        <f t="shared" si="6"/>
        <v>0</v>
      </c>
      <c r="AM31" s="211">
        <f t="shared" si="6"/>
        <v>5863</v>
      </c>
      <c r="AN31" s="212">
        <f t="shared" si="7"/>
        <v>5863</v>
      </c>
      <c r="AO31" s="213">
        <f t="shared" si="8"/>
        <v>1</v>
      </c>
    </row>
    <row r="32" spans="1:41" x14ac:dyDescent="0.2">
      <c r="A32" s="103">
        <v>307</v>
      </c>
      <c r="B32" s="104">
        <v>0.375</v>
      </c>
      <c r="C32" s="105">
        <v>2013</v>
      </c>
      <c r="D32" s="105">
        <v>8</v>
      </c>
      <c r="E32" s="105">
        <v>30</v>
      </c>
      <c r="F32" s="106">
        <v>773468</v>
      </c>
      <c r="G32" s="105">
        <v>0</v>
      </c>
      <c r="H32" s="106">
        <v>122501</v>
      </c>
      <c r="I32" s="105">
        <v>0</v>
      </c>
      <c r="J32" s="105">
        <v>0</v>
      </c>
      <c r="K32" s="105">
        <v>0</v>
      </c>
      <c r="L32" s="107">
        <v>316.88290000000001</v>
      </c>
      <c r="M32" s="106">
        <v>18.399999999999999</v>
      </c>
      <c r="N32" s="108">
        <v>0</v>
      </c>
      <c r="O32" s="109">
        <v>5971</v>
      </c>
      <c r="P32" s="94">
        <f t="shared" si="0"/>
        <v>5971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5971</v>
      </c>
      <c r="W32" s="116">
        <f t="shared" si="10"/>
        <v>210863.89457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>773468</v>
      </c>
      <c r="AF32" s="103"/>
      <c r="AG32" s="207"/>
      <c r="AH32" s="208"/>
      <c r="AI32" s="209">
        <f t="shared" si="4"/>
        <v>773468</v>
      </c>
      <c r="AJ32" s="210">
        <f t="shared" si="5"/>
        <v>773468</v>
      </c>
      <c r="AL32" s="203">
        <f t="shared" si="6"/>
        <v>0</v>
      </c>
      <c r="AM32" s="211">
        <f t="shared" si="6"/>
        <v>5971</v>
      </c>
      <c r="AN32" s="212">
        <f t="shared" si="7"/>
        <v>5971</v>
      </c>
      <c r="AO32" s="213">
        <f t="shared" si="8"/>
        <v>1</v>
      </c>
    </row>
    <row r="33" spans="1:41" ht="13.5" thickBot="1" x14ac:dyDescent="0.25">
      <c r="A33" s="103">
        <v>307</v>
      </c>
      <c r="B33" s="104">
        <v>0.375</v>
      </c>
      <c r="C33" s="105">
        <v>2013</v>
      </c>
      <c r="D33" s="105">
        <v>8</v>
      </c>
      <c r="E33" s="105">
        <v>31</v>
      </c>
      <c r="F33" s="106">
        <v>779439</v>
      </c>
      <c r="G33" s="105">
        <v>0</v>
      </c>
      <c r="H33" s="106">
        <v>122756</v>
      </c>
      <c r="I33" s="105">
        <v>0</v>
      </c>
      <c r="J33" s="105">
        <v>0</v>
      </c>
      <c r="K33" s="105">
        <v>0</v>
      </c>
      <c r="L33" s="107">
        <v>317.709</v>
      </c>
      <c r="M33" s="106">
        <v>19.100000000000001</v>
      </c>
      <c r="N33" s="108">
        <v>0</v>
      </c>
      <c r="O33" s="109">
        <v>6167</v>
      </c>
      <c r="P33" s="94">
        <f t="shared" si="0"/>
        <v>6167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6167</v>
      </c>
      <c r="W33" s="120">
        <f t="shared" si="10"/>
        <v>217785.56988999998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>779439</v>
      </c>
      <c r="AF33" s="103"/>
      <c r="AG33" s="207"/>
      <c r="AH33" s="208"/>
      <c r="AI33" s="209">
        <f t="shared" si="4"/>
        <v>779439</v>
      </c>
      <c r="AJ33" s="210">
        <f t="shared" si="5"/>
        <v>779439</v>
      </c>
      <c r="AL33" s="203">
        <f t="shared" si="6"/>
        <v>0</v>
      </c>
      <c r="AM33" s="214">
        <f t="shared" si="6"/>
        <v>6167</v>
      </c>
      <c r="AN33" s="212">
        <f t="shared" si="7"/>
        <v>6167</v>
      </c>
      <c r="AO33" s="213">
        <f t="shared" si="8"/>
        <v>1</v>
      </c>
    </row>
    <row r="34" spans="1:41" ht="13.5" thickBot="1" x14ac:dyDescent="0.25">
      <c r="A34" s="7">
        <v>307</v>
      </c>
      <c r="B34" s="121">
        <v>0.375</v>
      </c>
      <c r="C34" s="6">
        <v>2013</v>
      </c>
      <c r="D34" s="6">
        <v>9</v>
      </c>
      <c r="E34" s="6">
        <v>1</v>
      </c>
      <c r="F34" s="122">
        <v>785606</v>
      </c>
      <c r="G34" s="6">
        <v>0</v>
      </c>
      <c r="H34" s="122">
        <v>123012</v>
      </c>
      <c r="I34" s="6">
        <v>0</v>
      </c>
      <c r="J34" s="6">
        <v>0</v>
      </c>
      <c r="K34" s="6">
        <v>0</v>
      </c>
      <c r="L34" s="123">
        <v>326.42829999999998</v>
      </c>
      <c r="M34" s="122">
        <v>18.899999999999999</v>
      </c>
      <c r="N34" s="124">
        <v>0</v>
      </c>
      <c r="O34" s="125">
        <v>0</v>
      </c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>785606</v>
      </c>
      <c r="AF34" s="7"/>
      <c r="AG34" s="215"/>
      <c r="AH34" s="216"/>
      <c r="AI34" s="217">
        <f t="shared" si="4"/>
        <v>785606</v>
      </c>
      <c r="AJ34" s="218">
        <f t="shared" si="5"/>
        <v>785606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32</v>
      </c>
      <c r="K36" s="134" t="s">
        <v>46</v>
      </c>
      <c r="L36" s="136">
        <f>MAX(L3:L34)</f>
        <v>328.334</v>
      </c>
      <c r="M36" s="136">
        <f>MAX(M3:M34)</f>
        <v>19.8</v>
      </c>
      <c r="N36" s="134" t="s">
        <v>12</v>
      </c>
      <c r="O36" s="136">
        <f>SUM(O3:O33)</f>
        <v>188276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188276</v>
      </c>
      <c r="W36" s="140">
        <f>SUM(W3:W33)</f>
        <v>6648904.8089199997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11</v>
      </c>
      <c r="AJ36" s="223">
        <f>SUM(AJ3:AJ33)</f>
        <v>13384384</v>
      </c>
      <c r="AK36" s="224" t="s">
        <v>52</v>
      </c>
      <c r="AL36" s="225"/>
      <c r="AM36" s="225"/>
      <c r="AN36" s="223">
        <f>SUM(AN3:AN33)</f>
        <v>785606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310.76195625000008</v>
      </c>
      <c r="M37" s="144">
        <f>AVERAGE(M3:M34)</f>
        <v>18.903124999999999</v>
      </c>
      <c r="N37" s="134" t="s">
        <v>48</v>
      </c>
      <c r="O37" s="145">
        <f>O36*35.31467</f>
        <v>6648904.8089199997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21</v>
      </c>
      <c r="AN37" s="228">
        <f>IFERROR(AN36/SUM(AM3:AM33),"")</f>
        <v>4.1726295438611398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85.320099999999996</v>
      </c>
      <c r="M38" s="145">
        <f>MIN(M3:M34)</f>
        <v>17.399999999999999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341.83815187500011</v>
      </c>
      <c r="M44" s="152">
        <f>M37*(1+$L$43)</f>
        <v>20.7934375</v>
      </c>
    </row>
    <row r="45" spans="1:41" x14ac:dyDescent="0.2">
      <c r="K45" s="151" t="s">
        <v>62</v>
      </c>
      <c r="L45" s="152">
        <f>L37*(1-$L$43)</f>
        <v>279.68576062500006</v>
      </c>
      <c r="M45" s="152">
        <f>M37*(1-$L$43)</f>
        <v>17.012812499999999</v>
      </c>
    </row>
    <row r="47" spans="1:41" x14ac:dyDescent="0.2">
      <c r="A47" s="134" t="s">
        <v>63</v>
      </c>
      <c r="B47" s="153" t="s">
        <v>64</v>
      </c>
    </row>
    <row r="48" spans="1:41" x14ac:dyDescent="0.2">
      <c r="A48" s="134" t="s">
        <v>65</v>
      </c>
      <c r="B48" s="154">
        <v>40583</v>
      </c>
    </row>
  </sheetData>
  <phoneticPr fontId="0" type="noConversion"/>
  <conditionalFormatting sqref="L3:L34">
    <cfRule type="cellIs" dxfId="95" priority="47" stopIfTrue="1" operator="lessThan">
      <formula>$L$45</formula>
    </cfRule>
    <cfRule type="cellIs" dxfId="94" priority="48" stopIfTrue="1" operator="greaterThan">
      <formula>$L$44</formula>
    </cfRule>
  </conditionalFormatting>
  <conditionalFormatting sqref="M3:M34">
    <cfRule type="cellIs" dxfId="93" priority="45" stopIfTrue="1" operator="lessThan">
      <formula>$M$45</formula>
    </cfRule>
    <cfRule type="cellIs" dxfId="92" priority="46" stopIfTrue="1" operator="greaterThan">
      <formula>$M$44</formula>
    </cfRule>
  </conditionalFormatting>
  <conditionalFormatting sqref="O3:O34">
    <cfRule type="cellIs" dxfId="91" priority="44" stopIfTrue="1" operator="lessThan">
      <formula>0</formula>
    </cfRule>
  </conditionalFormatting>
  <conditionalFormatting sqref="O3:O33">
    <cfRule type="cellIs" dxfId="90" priority="43" stopIfTrue="1" operator="lessThan">
      <formula>0</formula>
    </cfRule>
  </conditionalFormatting>
  <conditionalFormatting sqref="O3">
    <cfRule type="cellIs" dxfId="89" priority="42" stopIfTrue="1" operator="notEqual">
      <formula>$P$3</formula>
    </cfRule>
  </conditionalFormatting>
  <conditionalFormatting sqref="O4">
    <cfRule type="cellIs" dxfId="88" priority="41" stopIfTrue="1" operator="notEqual">
      <formula>P$4</formula>
    </cfRule>
  </conditionalFormatting>
  <conditionalFormatting sqref="O5">
    <cfRule type="cellIs" dxfId="87" priority="40" stopIfTrue="1" operator="notEqual">
      <formula>$P$5</formula>
    </cfRule>
  </conditionalFormatting>
  <conditionalFormatting sqref="O6">
    <cfRule type="cellIs" dxfId="86" priority="39" stopIfTrue="1" operator="notEqual">
      <formula>$P$6</formula>
    </cfRule>
  </conditionalFormatting>
  <conditionalFormatting sqref="O7">
    <cfRule type="cellIs" dxfId="85" priority="38" stopIfTrue="1" operator="notEqual">
      <formula>$P$7</formula>
    </cfRule>
  </conditionalFormatting>
  <conditionalFormatting sqref="O8">
    <cfRule type="cellIs" dxfId="84" priority="37" stopIfTrue="1" operator="notEqual">
      <formula>$P$8</formula>
    </cfRule>
  </conditionalFormatting>
  <conditionalFormatting sqref="O9">
    <cfRule type="cellIs" dxfId="83" priority="36" stopIfTrue="1" operator="notEqual">
      <formula>$P$9</formula>
    </cfRule>
  </conditionalFormatting>
  <conditionalFormatting sqref="O10">
    <cfRule type="cellIs" dxfId="82" priority="34" stopIfTrue="1" operator="notEqual">
      <formula>$P$10</formula>
    </cfRule>
    <cfRule type="cellIs" dxfId="81" priority="35" stopIfTrue="1" operator="greaterThan">
      <formula>$P$10</formula>
    </cfRule>
  </conditionalFormatting>
  <conditionalFormatting sqref="O11">
    <cfRule type="cellIs" dxfId="80" priority="32" stopIfTrue="1" operator="notEqual">
      <formula>$P$11</formula>
    </cfRule>
    <cfRule type="cellIs" dxfId="79" priority="33" stopIfTrue="1" operator="greaterThan">
      <formula>$P$11</formula>
    </cfRule>
  </conditionalFormatting>
  <conditionalFormatting sqref="O12">
    <cfRule type="cellIs" dxfId="78" priority="31" stopIfTrue="1" operator="notEqual">
      <formula>$P$12</formula>
    </cfRule>
  </conditionalFormatting>
  <conditionalFormatting sqref="O14">
    <cfRule type="cellIs" dxfId="77" priority="30" stopIfTrue="1" operator="notEqual">
      <formula>$P$14</formula>
    </cfRule>
  </conditionalFormatting>
  <conditionalFormatting sqref="O15">
    <cfRule type="cellIs" dxfId="76" priority="29" stopIfTrue="1" operator="notEqual">
      <formula>$P$15</formula>
    </cfRule>
  </conditionalFormatting>
  <conditionalFormatting sqref="O16">
    <cfRule type="cellIs" dxfId="75" priority="28" stopIfTrue="1" operator="notEqual">
      <formula>$P$16</formula>
    </cfRule>
  </conditionalFormatting>
  <conditionalFormatting sqref="O17">
    <cfRule type="cellIs" dxfId="74" priority="27" stopIfTrue="1" operator="notEqual">
      <formula>$P$17</formula>
    </cfRule>
  </conditionalFormatting>
  <conditionalFormatting sqref="O18">
    <cfRule type="cellIs" dxfId="73" priority="26" stopIfTrue="1" operator="notEqual">
      <formula>$P$18</formula>
    </cfRule>
  </conditionalFormatting>
  <conditionalFormatting sqref="O19">
    <cfRule type="cellIs" dxfId="72" priority="24" stopIfTrue="1" operator="notEqual">
      <formula>$P$19</formula>
    </cfRule>
    <cfRule type="cellIs" dxfId="71" priority="25" stopIfTrue="1" operator="greaterThan">
      <formula>$P$19</formula>
    </cfRule>
  </conditionalFormatting>
  <conditionalFormatting sqref="O20">
    <cfRule type="cellIs" dxfId="70" priority="22" stopIfTrue="1" operator="notEqual">
      <formula>$P$20</formula>
    </cfRule>
    <cfRule type="cellIs" dxfId="69" priority="23" stopIfTrue="1" operator="greaterThan">
      <formula>$P$20</formula>
    </cfRule>
  </conditionalFormatting>
  <conditionalFormatting sqref="O21">
    <cfRule type="cellIs" dxfId="68" priority="21" stopIfTrue="1" operator="notEqual">
      <formula>$P$21</formula>
    </cfRule>
  </conditionalFormatting>
  <conditionalFormatting sqref="O22">
    <cfRule type="cellIs" dxfId="67" priority="20" stopIfTrue="1" operator="notEqual">
      <formula>$P$22</formula>
    </cfRule>
  </conditionalFormatting>
  <conditionalFormatting sqref="O23">
    <cfRule type="cellIs" dxfId="66" priority="19" stopIfTrue="1" operator="notEqual">
      <formula>$P$23</formula>
    </cfRule>
  </conditionalFormatting>
  <conditionalFormatting sqref="O24">
    <cfRule type="cellIs" dxfId="65" priority="17" stopIfTrue="1" operator="notEqual">
      <formula>$P$24</formula>
    </cfRule>
    <cfRule type="cellIs" dxfId="64" priority="18" stopIfTrue="1" operator="greaterThan">
      <formula>$P$24</formula>
    </cfRule>
  </conditionalFormatting>
  <conditionalFormatting sqref="O25">
    <cfRule type="cellIs" dxfId="63" priority="15" stopIfTrue="1" operator="notEqual">
      <formula>$P$25</formula>
    </cfRule>
    <cfRule type="cellIs" dxfId="62" priority="16" stopIfTrue="1" operator="greaterThan">
      <formula>$P$25</formula>
    </cfRule>
  </conditionalFormatting>
  <conditionalFormatting sqref="O26">
    <cfRule type="cellIs" dxfId="61" priority="14" stopIfTrue="1" operator="notEqual">
      <formula>$P$26</formula>
    </cfRule>
  </conditionalFormatting>
  <conditionalFormatting sqref="O27">
    <cfRule type="cellIs" dxfId="60" priority="13" stopIfTrue="1" operator="notEqual">
      <formula>$P$27</formula>
    </cfRule>
  </conditionalFormatting>
  <conditionalFormatting sqref="O28">
    <cfRule type="cellIs" dxfId="59" priority="12" stopIfTrue="1" operator="notEqual">
      <formula>$P$28</formula>
    </cfRule>
  </conditionalFormatting>
  <conditionalFormatting sqref="O29">
    <cfRule type="cellIs" dxfId="58" priority="11" stopIfTrue="1" operator="notEqual">
      <formula>$P$29</formula>
    </cfRule>
  </conditionalFormatting>
  <conditionalFormatting sqref="O30">
    <cfRule type="cellIs" dxfId="57" priority="10" stopIfTrue="1" operator="notEqual">
      <formula>$P$30</formula>
    </cfRule>
  </conditionalFormatting>
  <conditionalFormatting sqref="O31">
    <cfRule type="cellIs" dxfId="56" priority="8" stopIfTrue="1" operator="notEqual">
      <formula>$P$31</formula>
    </cfRule>
    <cfRule type="cellIs" dxfId="55" priority="9" stopIfTrue="1" operator="greaterThan">
      <formula>$P$31</formula>
    </cfRule>
  </conditionalFormatting>
  <conditionalFormatting sqref="O32">
    <cfRule type="cellIs" dxfId="54" priority="6" stopIfTrue="1" operator="notEqual">
      <formula>$P$32</formula>
    </cfRule>
    <cfRule type="cellIs" dxfId="53" priority="7" stopIfTrue="1" operator="greaterThan">
      <formula>$P$32</formula>
    </cfRule>
  </conditionalFormatting>
  <conditionalFormatting sqref="O33">
    <cfRule type="cellIs" dxfId="52" priority="5" stopIfTrue="1" operator="notEqual">
      <formula>$P$33</formula>
    </cfRule>
  </conditionalFormatting>
  <conditionalFormatting sqref="O13">
    <cfRule type="cellIs" dxfId="51" priority="4" stopIfTrue="1" operator="notEqual">
      <formula>$P$13</formula>
    </cfRule>
  </conditionalFormatting>
  <conditionalFormatting sqref="AG3:AG34">
    <cfRule type="cellIs" dxfId="50" priority="3" stopIfTrue="1" operator="notEqual">
      <formula>E3</formula>
    </cfRule>
  </conditionalFormatting>
  <conditionalFormatting sqref="AH3:AH34">
    <cfRule type="cellIs" dxfId="49" priority="2" stopIfTrue="1" operator="notBetween">
      <formula>AI3+$AG$40</formula>
      <formula>AI3-$AG$40</formula>
    </cfRule>
  </conditionalFormatting>
  <conditionalFormatting sqref="AL3:AL33">
    <cfRule type="cellIs" dxfId="48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abSelected="1" zoomScale="85" zoomScaleNormal="85" workbookViewId="0">
      <selection activeCell="D47" sqref="D47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277</v>
      </c>
      <c r="B3" s="88">
        <v>0.375</v>
      </c>
      <c r="C3" s="89">
        <v>2013</v>
      </c>
      <c r="D3" s="89">
        <v>8</v>
      </c>
      <c r="E3" s="89">
        <v>1</v>
      </c>
      <c r="F3" s="90">
        <v>806504</v>
      </c>
      <c r="G3" s="89">
        <v>0</v>
      </c>
      <c r="H3" s="90">
        <v>980259</v>
      </c>
      <c r="I3" s="89">
        <v>0</v>
      </c>
      <c r="J3" s="89">
        <v>0</v>
      </c>
      <c r="K3" s="89">
        <v>0</v>
      </c>
      <c r="L3" s="91">
        <v>83.185299999999998</v>
      </c>
      <c r="M3" s="90">
        <v>20</v>
      </c>
      <c r="N3" s="92">
        <v>0</v>
      </c>
      <c r="O3" s="93">
        <v>5699</v>
      </c>
      <c r="P3" s="94">
        <f>F4-F3</f>
        <v>5699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5699</v>
      </c>
      <c r="W3" s="99">
        <f>V3*35.31467</f>
        <v>201258.30432999998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806504</v>
      </c>
      <c r="AF3" s="87"/>
      <c r="AG3" s="92"/>
      <c r="AH3" s="200"/>
      <c r="AI3" s="201">
        <f>IFERROR(AE3*1,0)</f>
        <v>806504</v>
      </c>
      <c r="AJ3" s="202">
        <f>(AI3-AH3)</f>
        <v>806504</v>
      </c>
      <c r="AL3" s="203">
        <f>AH4-AH3</f>
        <v>0</v>
      </c>
      <c r="AM3" s="204">
        <f>AI4-AI3</f>
        <v>5699</v>
      </c>
      <c r="AN3" s="205">
        <f>(AM3-AL3)</f>
        <v>5699</v>
      </c>
      <c r="AO3" s="206">
        <f>IFERROR(AN3/AM3,"")</f>
        <v>1</v>
      </c>
    </row>
    <row r="4" spans="1:41" x14ac:dyDescent="0.2">
      <c r="A4" s="103">
        <v>277</v>
      </c>
      <c r="B4" s="104">
        <v>0.375</v>
      </c>
      <c r="C4" s="105">
        <v>2013</v>
      </c>
      <c r="D4" s="105">
        <v>8</v>
      </c>
      <c r="E4" s="105">
        <v>2</v>
      </c>
      <c r="F4" s="106">
        <v>812203</v>
      </c>
      <c r="G4" s="105">
        <v>0</v>
      </c>
      <c r="H4" s="106">
        <v>981105</v>
      </c>
      <c r="I4" s="105">
        <v>0</v>
      </c>
      <c r="J4" s="105">
        <v>0</v>
      </c>
      <c r="K4" s="105">
        <v>0</v>
      </c>
      <c r="L4" s="107">
        <v>83.514200000000002</v>
      </c>
      <c r="M4" s="106">
        <v>19</v>
      </c>
      <c r="N4" s="108">
        <v>0</v>
      </c>
      <c r="O4" s="109">
        <v>5383</v>
      </c>
      <c r="P4" s="94">
        <f t="shared" ref="P4:P33" si="0">F5-F4</f>
        <v>5383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5383</v>
      </c>
      <c r="W4" s="113">
        <f>V4*35.31467</f>
        <v>190098.86861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812203</v>
      </c>
      <c r="AF4" s="103"/>
      <c r="AG4" s="207"/>
      <c r="AH4" s="208"/>
      <c r="AI4" s="209">
        <f t="shared" ref="AI4:AI34" si="4">IFERROR(AE4*1,0)</f>
        <v>812203</v>
      </c>
      <c r="AJ4" s="210">
        <f t="shared" ref="AJ4:AJ34" si="5">(AI4-AH4)</f>
        <v>812203</v>
      </c>
      <c r="AL4" s="203">
        <f t="shared" ref="AL4:AM33" si="6">AH5-AH4</f>
        <v>0</v>
      </c>
      <c r="AM4" s="211">
        <f t="shared" si="6"/>
        <v>5383</v>
      </c>
      <c r="AN4" s="212">
        <f t="shared" ref="AN4:AN33" si="7">(AM4-AL4)</f>
        <v>5383</v>
      </c>
      <c r="AO4" s="213">
        <f t="shared" ref="AO4:AO33" si="8">IFERROR(AN4/AM4,"")</f>
        <v>1</v>
      </c>
    </row>
    <row r="5" spans="1:41" x14ac:dyDescent="0.2">
      <c r="A5" s="103">
        <v>277</v>
      </c>
      <c r="B5" s="104">
        <v>0.375</v>
      </c>
      <c r="C5" s="105">
        <v>2013</v>
      </c>
      <c r="D5" s="105">
        <v>8</v>
      </c>
      <c r="E5" s="105">
        <v>3</v>
      </c>
      <c r="F5" s="106">
        <v>817586</v>
      </c>
      <c r="G5" s="105">
        <v>0</v>
      </c>
      <c r="H5" s="106">
        <v>981909</v>
      </c>
      <c r="I5" s="105">
        <v>0</v>
      </c>
      <c r="J5" s="105">
        <v>0</v>
      </c>
      <c r="K5" s="105">
        <v>0</v>
      </c>
      <c r="L5" s="107">
        <v>83.973100000000002</v>
      </c>
      <c r="M5" s="106">
        <v>19.7</v>
      </c>
      <c r="N5" s="108">
        <v>0</v>
      </c>
      <c r="O5" s="109">
        <v>925</v>
      </c>
      <c r="P5" s="94">
        <f t="shared" si="0"/>
        <v>925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925</v>
      </c>
      <c r="W5" s="113">
        <f t="shared" ref="W5:W33" si="10">V5*35.31467</f>
        <v>32666.069749999999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817586</v>
      </c>
      <c r="AF5" s="103"/>
      <c r="AG5" s="207"/>
      <c r="AH5" s="208"/>
      <c r="AI5" s="209">
        <f t="shared" si="4"/>
        <v>817586</v>
      </c>
      <c r="AJ5" s="210">
        <f t="shared" si="5"/>
        <v>817586</v>
      </c>
      <c r="AL5" s="203">
        <f t="shared" si="6"/>
        <v>0</v>
      </c>
      <c r="AM5" s="211">
        <f t="shared" si="6"/>
        <v>925</v>
      </c>
      <c r="AN5" s="212">
        <f t="shared" si="7"/>
        <v>925</v>
      </c>
      <c r="AO5" s="213">
        <f t="shared" si="8"/>
        <v>1</v>
      </c>
    </row>
    <row r="6" spans="1:41" x14ac:dyDescent="0.2">
      <c r="A6" s="103">
        <v>277</v>
      </c>
      <c r="B6" s="104">
        <v>0.375</v>
      </c>
      <c r="C6" s="105">
        <v>2013</v>
      </c>
      <c r="D6" s="105">
        <v>8</v>
      </c>
      <c r="E6" s="105">
        <v>4</v>
      </c>
      <c r="F6" s="106">
        <v>818511</v>
      </c>
      <c r="G6" s="105">
        <v>0</v>
      </c>
      <c r="H6" s="106">
        <v>982045</v>
      </c>
      <c r="I6" s="105">
        <v>0</v>
      </c>
      <c r="J6" s="105">
        <v>0</v>
      </c>
      <c r="K6" s="105">
        <v>0</v>
      </c>
      <c r="L6" s="107">
        <v>87.901600000000002</v>
      </c>
      <c r="M6" s="106">
        <v>18.3</v>
      </c>
      <c r="N6" s="108">
        <v>0</v>
      </c>
      <c r="O6" s="109">
        <v>1114</v>
      </c>
      <c r="P6" s="94">
        <f t="shared" si="0"/>
        <v>1114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1114</v>
      </c>
      <c r="W6" s="113">
        <f t="shared" si="10"/>
        <v>39340.542379999999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818511</v>
      </c>
      <c r="AF6" s="103"/>
      <c r="AG6" s="207"/>
      <c r="AH6" s="208"/>
      <c r="AI6" s="209">
        <f t="shared" si="4"/>
        <v>818511</v>
      </c>
      <c r="AJ6" s="210">
        <f t="shared" si="5"/>
        <v>818511</v>
      </c>
      <c r="AL6" s="203">
        <f t="shared" si="6"/>
        <v>0</v>
      </c>
      <c r="AM6" s="211">
        <f t="shared" si="6"/>
        <v>1114</v>
      </c>
      <c r="AN6" s="212">
        <f t="shared" si="7"/>
        <v>1114</v>
      </c>
      <c r="AO6" s="213">
        <f t="shared" si="8"/>
        <v>1</v>
      </c>
    </row>
    <row r="7" spans="1:41" x14ac:dyDescent="0.2">
      <c r="A7" s="103">
        <v>277</v>
      </c>
      <c r="B7" s="104">
        <v>0.375</v>
      </c>
      <c r="C7" s="105">
        <v>2013</v>
      </c>
      <c r="D7" s="105">
        <v>8</v>
      </c>
      <c r="E7" s="105">
        <v>5</v>
      </c>
      <c r="F7" s="106">
        <v>819625</v>
      </c>
      <c r="G7" s="105">
        <v>0</v>
      </c>
      <c r="H7" s="106">
        <v>982207</v>
      </c>
      <c r="I7" s="105">
        <v>0</v>
      </c>
      <c r="J7" s="105">
        <v>0</v>
      </c>
      <c r="K7" s="105">
        <v>0</v>
      </c>
      <c r="L7" s="107">
        <v>86.242500000000007</v>
      </c>
      <c r="M7" s="106">
        <v>18.7</v>
      </c>
      <c r="N7" s="108">
        <v>0</v>
      </c>
      <c r="O7" s="109">
        <v>3719</v>
      </c>
      <c r="P7" s="94">
        <f t="shared" si="0"/>
        <v>3719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3719</v>
      </c>
      <c r="W7" s="113">
        <f t="shared" si="10"/>
        <v>131335.25773000001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819625</v>
      </c>
      <c r="AF7" s="103"/>
      <c r="AG7" s="207"/>
      <c r="AH7" s="208"/>
      <c r="AI7" s="209">
        <f t="shared" si="4"/>
        <v>819625</v>
      </c>
      <c r="AJ7" s="210">
        <f t="shared" si="5"/>
        <v>819625</v>
      </c>
      <c r="AL7" s="203">
        <f t="shared" si="6"/>
        <v>0</v>
      </c>
      <c r="AM7" s="211">
        <f t="shared" si="6"/>
        <v>3719</v>
      </c>
      <c r="AN7" s="212">
        <f t="shared" si="7"/>
        <v>3719</v>
      </c>
      <c r="AO7" s="213">
        <f t="shared" si="8"/>
        <v>1</v>
      </c>
    </row>
    <row r="8" spans="1:41" x14ac:dyDescent="0.2">
      <c r="A8" s="103">
        <v>277</v>
      </c>
      <c r="B8" s="104">
        <v>0.375</v>
      </c>
      <c r="C8" s="105">
        <v>2013</v>
      </c>
      <c r="D8" s="105">
        <v>8</v>
      </c>
      <c r="E8" s="105">
        <v>6</v>
      </c>
      <c r="F8" s="106">
        <v>823344</v>
      </c>
      <c r="G8" s="105">
        <v>0</v>
      </c>
      <c r="H8" s="106">
        <v>982756</v>
      </c>
      <c r="I8" s="105">
        <v>0</v>
      </c>
      <c r="J8" s="105">
        <v>0</v>
      </c>
      <c r="K8" s="105">
        <v>0</v>
      </c>
      <c r="L8" s="107">
        <v>83.923500000000004</v>
      </c>
      <c r="M8" s="106">
        <v>19.399999999999999</v>
      </c>
      <c r="N8" s="108">
        <v>0</v>
      </c>
      <c r="O8" s="109">
        <v>7704</v>
      </c>
      <c r="P8" s="94">
        <f t="shared" si="0"/>
        <v>7704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7704</v>
      </c>
      <c r="W8" s="113">
        <f t="shared" si="10"/>
        <v>272064.21768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823344</v>
      </c>
      <c r="AF8" s="103"/>
      <c r="AG8" s="207"/>
      <c r="AH8" s="208"/>
      <c r="AI8" s="209">
        <f t="shared" si="4"/>
        <v>823344</v>
      </c>
      <c r="AJ8" s="210">
        <f t="shared" si="5"/>
        <v>823344</v>
      </c>
      <c r="AL8" s="203">
        <f t="shared" si="6"/>
        <v>0</v>
      </c>
      <c r="AM8" s="211">
        <f t="shared" si="6"/>
        <v>7704</v>
      </c>
      <c r="AN8" s="212">
        <f t="shared" si="7"/>
        <v>7704</v>
      </c>
      <c r="AO8" s="213">
        <f t="shared" si="8"/>
        <v>1</v>
      </c>
    </row>
    <row r="9" spans="1:41" x14ac:dyDescent="0.2">
      <c r="A9" s="103">
        <v>277</v>
      </c>
      <c r="B9" s="104">
        <v>0.375</v>
      </c>
      <c r="C9" s="105">
        <v>2013</v>
      </c>
      <c r="D9" s="105">
        <v>8</v>
      </c>
      <c r="E9" s="105">
        <v>7</v>
      </c>
      <c r="F9" s="106">
        <v>831048</v>
      </c>
      <c r="G9" s="105">
        <v>0</v>
      </c>
      <c r="H9" s="106">
        <v>983911</v>
      </c>
      <c r="I9" s="105">
        <v>0</v>
      </c>
      <c r="J9" s="105">
        <v>0</v>
      </c>
      <c r="K9" s="105">
        <v>0</v>
      </c>
      <c r="L9" s="107">
        <v>82.550200000000004</v>
      </c>
      <c r="M9" s="106">
        <v>20.3</v>
      </c>
      <c r="N9" s="108">
        <v>0</v>
      </c>
      <c r="O9" s="109">
        <v>9557</v>
      </c>
      <c r="P9" s="94">
        <f t="shared" si="0"/>
        <v>9557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9557</v>
      </c>
      <c r="W9" s="113">
        <f t="shared" si="10"/>
        <v>337502.30118999997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831048</v>
      </c>
      <c r="AF9" s="103"/>
      <c r="AG9" s="207"/>
      <c r="AH9" s="208"/>
      <c r="AI9" s="209">
        <f t="shared" si="4"/>
        <v>831048</v>
      </c>
      <c r="AJ9" s="210">
        <f t="shared" si="5"/>
        <v>831048</v>
      </c>
      <c r="AL9" s="203">
        <f t="shared" si="6"/>
        <v>0</v>
      </c>
      <c r="AM9" s="211">
        <f t="shared" si="6"/>
        <v>9557</v>
      </c>
      <c r="AN9" s="212">
        <f t="shared" si="7"/>
        <v>9557</v>
      </c>
      <c r="AO9" s="213">
        <f t="shared" si="8"/>
        <v>1</v>
      </c>
    </row>
    <row r="10" spans="1:41" x14ac:dyDescent="0.2">
      <c r="A10" s="103">
        <v>277</v>
      </c>
      <c r="B10" s="104">
        <v>0.375</v>
      </c>
      <c r="C10" s="105">
        <v>2013</v>
      </c>
      <c r="D10" s="105">
        <v>8</v>
      </c>
      <c r="E10" s="105">
        <v>8</v>
      </c>
      <c r="F10" s="106">
        <v>840605</v>
      </c>
      <c r="G10" s="105">
        <v>0</v>
      </c>
      <c r="H10" s="106">
        <v>985362</v>
      </c>
      <c r="I10" s="105">
        <v>0</v>
      </c>
      <c r="J10" s="105">
        <v>0</v>
      </c>
      <c r="K10" s="105">
        <v>0</v>
      </c>
      <c r="L10" s="107">
        <v>81.897400000000005</v>
      </c>
      <c r="M10" s="106">
        <v>20.3</v>
      </c>
      <c r="N10" s="108">
        <v>0</v>
      </c>
      <c r="O10" s="109">
        <v>8743</v>
      </c>
      <c r="P10" s="94">
        <f t="shared" si="0"/>
        <v>8743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8743</v>
      </c>
      <c r="W10" s="113">
        <f t="shared" si="10"/>
        <v>308756.15980999998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840605</v>
      </c>
      <c r="AF10" s="103"/>
      <c r="AG10" s="207"/>
      <c r="AH10" s="208"/>
      <c r="AI10" s="209">
        <f t="shared" si="4"/>
        <v>840605</v>
      </c>
      <c r="AJ10" s="210">
        <f t="shared" si="5"/>
        <v>840605</v>
      </c>
      <c r="AL10" s="203">
        <f t="shared" si="6"/>
        <v>0</v>
      </c>
      <c r="AM10" s="211">
        <f t="shared" si="6"/>
        <v>8743</v>
      </c>
      <c r="AN10" s="212">
        <f t="shared" si="7"/>
        <v>8743</v>
      </c>
      <c r="AO10" s="213">
        <f t="shared" si="8"/>
        <v>1</v>
      </c>
    </row>
    <row r="11" spans="1:41" x14ac:dyDescent="0.2">
      <c r="A11" s="103">
        <v>277</v>
      </c>
      <c r="B11" s="104">
        <v>0.375</v>
      </c>
      <c r="C11" s="105">
        <v>2013</v>
      </c>
      <c r="D11" s="105">
        <v>8</v>
      </c>
      <c r="E11" s="105">
        <v>9</v>
      </c>
      <c r="F11" s="106">
        <v>849348</v>
      </c>
      <c r="G11" s="105">
        <v>0</v>
      </c>
      <c r="H11" s="106">
        <v>986685</v>
      </c>
      <c r="I11" s="105">
        <v>0</v>
      </c>
      <c r="J11" s="105">
        <v>0</v>
      </c>
      <c r="K11" s="105">
        <v>0</v>
      </c>
      <c r="L11" s="107">
        <v>82.270300000000006</v>
      </c>
      <c r="M11" s="106">
        <v>19.399999999999999</v>
      </c>
      <c r="N11" s="108">
        <v>0</v>
      </c>
      <c r="O11" s="109">
        <v>6812</v>
      </c>
      <c r="P11" s="94">
        <f t="shared" si="0"/>
        <v>6812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6812</v>
      </c>
      <c r="W11" s="116">
        <f t="shared" si="10"/>
        <v>240563.53203999999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849348</v>
      </c>
      <c r="AF11" s="103"/>
      <c r="AG11" s="207"/>
      <c r="AH11" s="208"/>
      <c r="AI11" s="209">
        <f t="shared" si="4"/>
        <v>849348</v>
      </c>
      <c r="AJ11" s="210">
        <f t="shared" si="5"/>
        <v>849348</v>
      </c>
      <c r="AL11" s="203">
        <f t="shared" si="6"/>
        <v>0</v>
      </c>
      <c r="AM11" s="211">
        <f t="shared" si="6"/>
        <v>6812</v>
      </c>
      <c r="AN11" s="212">
        <f t="shared" si="7"/>
        <v>6812</v>
      </c>
      <c r="AO11" s="213">
        <f t="shared" si="8"/>
        <v>1</v>
      </c>
    </row>
    <row r="12" spans="1:41" x14ac:dyDescent="0.2">
      <c r="A12" s="103">
        <v>277</v>
      </c>
      <c r="B12" s="104">
        <v>0.375</v>
      </c>
      <c r="C12" s="105">
        <v>2013</v>
      </c>
      <c r="D12" s="105">
        <v>8</v>
      </c>
      <c r="E12" s="105">
        <v>10</v>
      </c>
      <c r="F12" s="106">
        <v>856160</v>
      </c>
      <c r="G12" s="105">
        <v>0</v>
      </c>
      <c r="H12" s="106">
        <v>987697</v>
      </c>
      <c r="I12" s="105">
        <v>0</v>
      </c>
      <c r="J12" s="105">
        <v>0</v>
      </c>
      <c r="K12" s="105">
        <v>0</v>
      </c>
      <c r="L12" s="107">
        <v>83.570499999999996</v>
      </c>
      <c r="M12" s="106">
        <v>20.5</v>
      </c>
      <c r="N12" s="108">
        <v>0</v>
      </c>
      <c r="O12" s="109">
        <v>4955</v>
      </c>
      <c r="P12" s="94">
        <f t="shared" si="0"/>
        <v>4955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4955</v>
      </c>
      <c r="W12" s="116">
        <f t="shared" si="10"/>
        <v>174984.18985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856160</v>
      </c>
      <c r="AF12" s="103"/>
      <c r="AG12" s="207"/>
      <c r="AH12" s="208"/>
      <c r="AI12" s="209">
        <f t="shared" si="4"/>
        <v>856160</v>
      </c>
      <c r="AJ12" s="210">
        <f t="shared" si="5"/>
        <v>856160</v>
      </c>
      <c r="AL12" s="203">
        <f t="shared" si="6"/>
        <v>0</v>
      </c>
      <c r="AM12" s="211">
        <f t="shared" si="6"/>
        <v>4955</v>
      </c>
      <c r="AN12" s="212">
        <f t="shared" si="7"/>
        <v>4955</v>
      </c>
      <c r="AO12" s="213">
        <f t="shared" si="8"/>
        <v>1</v>
      </c>
    </row>
    <row r="13" spans="1:41" x14ac:dyDescent="0.2">
      <c r="A13" s="103">
        <v>277</v>
      </c>
      <c r="B13" s="104">
        <v>0.375</v>
      </c>
      <c r="C13" s="105">
        <v>2013</v>
      </c>
      <c r="D13" s="105">
        <v>8</v>
      </c>
      <c r="E13" s="105">
        <v>11</v>
      </c>
      <c r="F13" s="106">
        <v>861115</v>
      </c>
      <c r="G13" s="105">
        <v>0</v>
      </c>
      <c r="H13" s="106">
        <v>988420</v>
      </c>
      <c r="I13" s="105">
        <v>0</v>
      </c>
      <c r="J13" s="105">
        <v>0</v>
      </c>
      <c r="K13" s="105">
        <v>0</v>
      </c>
      <c r="L13" s="107">
        <v>84.986199999999997</v>
      </c>
      <c r="M13" s="106">
        <v>18.899999999999999</v>
      </c>
      <c r="N13" s="108">
        <v>0</v>
      </c>
      <c r="O13" s="109">
        <v>4549</v>
      </c>
      <c r="P13" s="94">
        <f t="shared" si="0"/>
        <v>4549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4549</v>
      </c>
      <c r="W13" s="116">
        <f t="shared" si="10"/>
        <v>160646.43382999999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861115</v>
      </c>
      <c r="AF13" s="103"/>
      <c r="AG13" s="207"/>
      <c r="AH13" s="208"/>
      <c r="AI13" s="209">
        <f t="shared" si="4"/>
        <v>861115</v>
      </c>
      <c r="AJ13" s="210">
        <f t="shared" si="5"/>
        <v>861115</v>
      </c>
      <c r="AL13" s="203">
        <f t="shared" si="6"/>
        <v>0</v>
      </c>
      <c r="AM13" s="211">
        <f t="shared" si="6"/>
        <v>4549</v>
      </c>
      <c r="AN13" s="212">
        <f t="shared" si="7"/>
        <v>4549</v>
      </c>
      <c r="AO13" s="213">
        <f t="shared" si="8"/>
        <v>1</v>
      </c>
    </row>
    <row r="14" spans="1:41" x14ac:dyDescent="0.2">
      <c r="A14" s="103">
        <v>277</v>
      </c>
      <c r="B14" s="104">
        <v>0.375</v>
      </c>
      <c r="C14" s="105">
        <v>2013</v>
      </c>
      <c r="D14" s="105">
        <v>8</v>
      </c>
      <c r="E14" s="105">
        <v>12</v>
      </c>
      <c r="F14" s="106">
        <v>865664</v>
      </c>
      <c r="G14" s="105">
        <v>0</v>
      </c>
      <c r="H14" s="106">
        <v>989084</v>
      </c>
      <c r="I14" s="105">
        <v>0</v>
      </c>
      <c r="J14" s="105">
        <v>0</v>
      </c>
      <c r="K14" s="105">
        <v>0</v>
      </c>
      <c r="L14" s="107">
        <v>84.552300000000002</v>
      </c>
      <c r="M14" s="106">
        <v>18.100000000000001</v>
      </c>
      <c r="N14" s="108">
        <v>0</v>
      </c>
      <c r="O14" s="109">
        <v>8858</v>
      </c>
      <c r="P14" s="94">
        <f t="shared" si="0"/>
        <v>8858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8858</v>
      </c>
      <c r="W14" s="116">
        <f t="shared" si="10"/>
        <v>312817.34685999999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865664</v>
      </c>
      <c r="AF14" s="103"/>
      <c r="AG14" s="207"/>
      <c r="AH14" s="208"/>
      <c r="AI14" s="209">
        <f t="shared" si="4"/>
        <v>865664</v>
      </c>
      <c r="AJ14" s="210">
        <f t="shared" si="5"/>
        <v>865664</v>
      </c>
      <c r="AL14" s="203">
        <f t="shared" si="6"/>
        <v>0</v>
      </c>
      <c r="AM14" s="211">
        <f t="shared" si="6"/>
        <v>8858</v>
      </c>
      <c r="AN14" s="212">
        <f t="shared" si="7"/>
        <v>8858</v>
      </c>
      <c r="AO14" s="213">
        <f t="shared" si="8"/>
        <v>1</v>
      </c>
    </row>
    <row r="15" spans="1:41" x14ac:dyDescent="0.2">
      <c r="A15" s="103">
        <v>277</v>
      </c>
      <c r="B15" s="104">
        <v>0.375</v>
      </c>
      <c r="C15" s="105">
        <v>2013</v>
      </c>
      <c r="D15" s="105">
        <v>8</v>
      </c>
      <c r="E15" s="105">
        <v>13</v>
      </c>
      <c r="F15" s="106">
        <v>874522</v>
      </c>
      <c r="G15" s="105">
        <v>0</v>
      </c>
      <c r="H15" s="106">
        <v>990415</v>
      </c>
      <c r="I15" s="105">
        <v>0</v>
      </c>
      <c r="J15" s="105">
        <v>0</v>
      </c>
      <c r="K15" s="105">
        <v>0</v>
      </c>
      <c r="L15" s="107">
        <v>82.177800000000005</v>
      </c>
      <c r="M15" s="106">
        <v>19</v>
      </c>
      <c r="N15" s="108">
        <v>0</v>
      </c>
      <c r="O15" s="109">
        <v>8915</v>
      </c>
      <c r="P15" s="94">
        <f t="shared" si="0"/>
        <v>8915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8915</v>
      </c>
      <c r="W15" s="116">
        <f t="shared" si="10"/>
        <v>314830.28304999997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874522</v>
      </c>
      <c r="AF15" s="103"/>
      <c r="AG15" s="207"/>
      <c r="AH15" s="208"/>
      <c r="AI15" s="209">
        <f t="shared" si="4"/>
        <v>874522</v>
      </c>
      <c r="AJ15" s="210">
        <f t="shared" si="5"/>
        <v>874522</v>
      </c>
      <c r="AL15" s="203">
        <f t="shared" si="6"/>
        <v>0</v>
      </c>
      <c r="AM15" s="211">
        <f t="shared" si="6"/>
        <v>8915</v>
      </c>
      <c r="AN15" s="212">
        <f t="shared" si="7"/>
        <v>8915</v>
      </c>
      <c r="AO15" s="213">
        <f t="shared" si="8"/>
        <v>1</v>
      </c>
    </row>
    <row r="16" spans="1:41" x14ac:dyDescent="0.2">
      <c r="A16" s="103">
        <v>277</v>
      </c>
      <c r="B16" s="104">
        <v>0.375</v>
      </c>
      <c r="C16" s="105">
        <v>2013</v>
      </c>
      <c r="D16" s="105">
        <v>8</v>
      </c>
      <c r="E16" s="105">
        <v>14</v>
      </c>
      <c r="F16" s="106">
        <v>883437</v>
      </c>
      <c r="G16" s="105">
        <v>0</v>
      </c>
      <c r="H16" s="106">
        <v>991752</v>
      </c>
      <c r="I16" s="105">
        <v>0</v>
      </c>
      <c r="J16" s="105">
        <v>0</v>
      </c>
      <c r="K16" s="105">
        <v>0</v>
      </c>
      <c r="L16" s="107">
        <v>82.270899999999997</v>
      </c>
      <c r="M16" s="106">
        <v>19</v>
      </c>
      <c r="N16" s="108">
        <v>0</v>
      </c>
      <c r="O16" s="109">
        <v>8379</v>
      </c>
      <c r="P16" s="94">
        <f t="shared" si="0"/>
        <v>8379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8379</v>
      </c>
      <c r="W16" s="116">
        <f t="shared" si="10"/>
        <v>295901.61992999999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883437</v>
      </c>
      <c r="AF16" s="103"/>
      <c r="AG16" s="207"/>
      <c r="AH16" s="208"/>
      <c r="AI16" s="209">
        <f t="shared" si="4"/>
        <v>883437</v>
      </c>
      <c r="AJ16" s="210">
        <f t="shared" si="5"/>
        <v>883437</v>
      </c>
      <c r="AL16" s="203">
        <f t="shared" si="6"/>
        <v>0</v>
      </c>
      <c r="AM16" s="211">
        <f t="shared" si="6"/>
        <v>8379</v>
      </c>
      <c r="AN16" s="212">
        <f t="shared" si="7"/>
        <v>8379</v>
      </c>
      <c r="AO16" s="213">
        <f t="shared" si="8"/>
        <v>1</v>
      </c>
    </row>
    <row r="17" spans="1:41" x14ac:dyDescent="0.2">
      <c r="A17" s="103">
        <v>277</v>
      </c>
      <c r="B17" s="104">
        <v>0.375</v>
      </c>
      <c r="C17" s="105">
        <v>2013</v>
      </c>
      <c r="D17" s="105">
        <v>8</v>
      </c>
      <c r="E17" s="105">
        <v>15</v>
      </c>
      <c r="F17" s="106">
        <v>891816</v>
      </c>
      <c r="G17" s="105">
        <v>0</v>
      </c>
      <c r="H17" s="106">
        <v>993011</v>
      </c>
      <c r="I17" s="105">
        <v>0</v>
      </c>
      <c r="J17" s="105">
        <v>0</v>
      </c>
      <c r="K17" s="105">
        <v>0</v>
      </c>
      <c r="L17" s="107">
        <v>82.507199999999997</v>
      </c>
      <c r="M17" s="106">
        <v>19.8</v>
      </c>
      <c r="N17" s="108">
        <v>0</v>
      </c>
      <c r="O17" s="109">
        <v>8429</v>
      </c>
      <c r="P17" s="94">
        <f t="shared" si="0"/>
        <v>8429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8429</v>
      </c>
      <c r="W17" s="116">
        <f t="shared" si="10"/>
        <v>297667.35343000002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891816</v>
      </c>
      <c r="AF17" s="103"/>
      <c r="AG17" s="207"/>
      <c r="AH17" s="208"/>
      <c r="AI17" s="209">
        <f t="shared" si="4"/>
        <v>891816</v>
      </c>
      <c r="AJ17" s="210">
        <f t="shared" si="5"/>
        <v>891816</v>
      </c>
      <c r="AL17" s="203">
        <f t="shared" si="6"/>
        <v>0</v>
      </c>
      <c r="AM17" s="211">
        <f t="shared" si="6"/>
        <v>8429</v>
      </c>
      <c r="AN17" s="212">
        <f t="shared" si="7"/>
        <v>8429</v>
      </c>
      <c r="AO17" s="213">
        <f t="shared" si="8"/>
        <v>1</v>
      </c>
    </row>
    <row r="18" spans="1:41" x14ac:dyDescent="0.2">
      <c r="A18" s="103">
        <v>277</v>
      </c>
      <c r="B18" s="104">
        <v>0.375</v>
      </c>
      <c r="C18" s="105">
        <v>2013</v>
      </c>
      <c r="D18" s="105">
        <v>8</v>
      </c>
      <c r="E18" s="105">
        <v>16</v>
      </c>
      <c r="F18" s="106">
        <v>900245</v>
      </c>
      <c r="G18" s="105">
        <v>0</v>
      </c>
      <c r="H18" s="106">
        <v>994282</v>
      </c>
      <c r="I18" s="105">
        <v>0</v>
      </c>
      <c r="J18" s="105">
        <v>0</v>
      </c>
      <c r="K18" s="105">
        <v>0</v>
      </c>
      <c r="L18" s="107">
        <v>82.352000000000004</v>
      </c>
      <c r="M18" s="106">
        <v>20.3</v>
      </c>
      <c r="N18" s="108">
        <v>0</v>
      </c>
      <c r="O18" s="109">
        <v>6876</v>
      </c>
      <c r="P18" s="94">
        <f t="shared" si="0"/>
        <v>6876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6876</v>
      </c>
      <c r="W18" s="116">
        <f t="shared" si="10"/>
        <v>242823.67092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900245</v>
      </c>
      <c r="AF18" s="103"/>
      <c r="AG18" s="207"/>
      <c r="AH18" s="208"/>
      <c r="AI18" s="209">
        <f t="shared" si="4"/>
        <v>900245</v>
      </c>
      <c r="AJ18" s="210">
        <f t="shared" si="5"/>
        <v>900245</v>
      </c>
      <c r="AL18" s="203">
        <f t="shared" si="6"/>
        <v>0</v>
      </c>
      <c r="AM18" s="211">
        <f t="shared" si="6"/>
        <v>6876</v>
      </c>
      <c r="AN18" s="212">
        <f t="shared" si="7"/>
        <v>6876</v>
      </c>
      <c r="AO18" s="213">
        <f t="shared" si="8"/>
        <v>1</v>
      </c>
    </row>
    <row r="19" spans="1:41" x14ac:dyDescent="0.2">
      <c r="A19" s="103">
        <v>277</v>
      </c>
      <c r="B19" s="104">
        <v>0.375</v>
      </c>
      <c r="C19" s="105">
        <v>2013</v>
      </c>
      <c r="D19" s="105">
        <v>8</v>
      </c>
      <c r="E19" s="105">
        <v>17</v>
      </c>
      <c r="F19" s="106">
        <v>907121</v>
      </c>
      <c r="G19" s="105">
        <v>0</v>
      </c>
      <c r="H19" s="106">
        <v>995307</v>
      </c>
      <c r="I19" s="105">
        <v>0</v>
      </c>
      <c r="J19" s="105">
        <v>0</v>
      </c>
      <c r="K19" s="105">
        <v>0</v>
      </c>
      <c r="L19" s="107">
        <v>83.512100000000004</v>
      </c>
      <c r="M19" s="106">
        <v>19.899999999999999</v>
      </c>
      <c r="N19" s="108">
        <v>0</v>
      </c>
      <c r="O19" s="109">
        <v>5480</v>
      </c>
      <c r="P19" s="94">
        <f t="shared" si="0"/>
        <v>5480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5480</v>
      </c>
      <c r="W19" s="116">
        <f t="shared" si="10"/>
        <v>193524.3916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907121</v>
      </c>
      <c r="AF19" s="103"/>
      <c r="AG19" s="207"/>
      <c r="AH19" s="208"/>
      <c r="AI19" s="209">
        <f t="shared" si="4"/>
        <v>907121</v>
      </c>
      <c r="AJ19" s="210">
        <f t="shared" si="5"/>
        <v>907121</v>
      </c>
      <c r="AL19" s="203">
        <f t="shared" si="6"/>
        <v>0</v>
      </c>
      <c r="AM19" s="211">
        <f t="shared" si="6"/>
        <v>5480</v>
      </c>
      <c r="AN19" s="212">
        <f t="shared" si="7"/>
        <v>5480</v>
      </c>
      <c r="AO19" s="213">
        <f t="shared" si="8"/>
        <v>1</v>
      </c>
    </row>
    <row r="20" spans="1:41" x14ac:dyDescent="0.2">
      <c r="A20" s="103">
        <v>277</v>
      </c>
      <c r="B20" s="104">
        <v>0.375</v>
      </c>
      <c r="C20" s="105">
        <v>2013</v>
      </c>
      <c r="D20" s="105">
        <v>8</v>
      </c>
      <c r="E20" s="105">
        <v>18</v>
      </c>
      <c r="F20" s="106">
        <v>912601</v>
      </c>
      <c r="G20" s="105">
        <v>0</v>
      </c>
      <c r="H20" s="106">
        <v>996108</v>
      </c>
      <c r="I20" s="105">
        <v>0</v>
      </c>
      <c r="J20" s="105">
        <v>0</v>
      </c>
      <c r="K20" s="105">
        <v>0</v>
      </c>
      <c r="L20" s="107">
        <v>84.905100000000004</v>
      </c>
      <c r="M20" s="106">
        <v>20.100000000000001</v>
      </c>
      <c r="N20" s="108">
        <v>0</v>
      </c>
      <c r="O20" s="109">
        <v>6071</v>
      </c>
      <c r="P20" s="94">
        <f t="shared" si="0"/>
        <v>6071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6071</v>
      </c>
      <c r="W20" s="116">
        <f t="shared" si="10"/>
        <v>214395.36157000001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912601</v>
      </c>
      <c r="AF20" s="103"/>
      <c r="AG20" s="207"/>
      <c r="AH20" s="208"/>
      <c r="AI20" s="209">
        <f t="shared" si="4"/>
        <v>912601</v>
      </c>
      <c r="AJ20" s="210">
        <f t="shared" si="5"/>
        <v>912601</v>
      </c>
      <c r="AL20" s="203">
        <f t="shared" si="6"/>
        <v>0</v>
      </c>
      <c r="AM20" s="211">
        <f t="shared" si="6"/>
        <v>6071</v>
      </c>
      <c r="AN20" s="212">
        <f t="shared" si="7"/>
        <v>6071</v>
      </c>
      <c r="AO20" s="213">
        <f t="shared" si="8"/>
        <v>1</v>
      </c>
    </row>
    <row r="21" spans="1:41" x14ac:dyDescent="0.2">
      <c r="A21" s="103">
        <v>277</v>
      </c>
      <c r="B21" s="104">
        <v>0.375</v>
      </c>
      <c r="C21" s="105">
        <v>2013</v>
      </c>
      <c r="D21" s="105">
        <v>8</v>
      </c>
      <c r="E21" s="105">
        <v>19</v>
      </c>
      <c r="F21" s="106">
        <v>918672</v>
      </c>
      <c r="G21" s="105">
        <v>0</v>
      </c>
      <c r="H21" s="106">
        <v>997002</v>
      </c>
      <c r="I21" s="105">
        <v>0</v>
      </c>
      <c r="J21" s="105">
        <v>0</v>
      </c>
      <c r="K21" s="105">
        <v>0</v>
      </c>
      <c r="L21" s="107">
        <v>84.181299999999993</v>
      </c>
      <c r="M21" s="106">
        <v>19.899999999999999</v>
      </c>
      <c r="N21" s="108">
        <v>0</v>
      </c>
      <c r="O21" s="109">
        <v>7764</v>
      </c>
      <c r="P21" s="94">
        <f t="shared" si="0"/>
        <v>7764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7764</v>
      </c>
      <c r="W21" s="116">
        <f t="shared" si="10"/>
        <v>274183.09788000002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918672</v>
      </c>
      <c r="AF21" s="103"/>
      <c r="AG21" s="207"/>
      <c r="AH21" s="208"/>
      <c r="AI21" s="209">
        <f t="shared" si="4"/>
        <v>918672</v>
      </c>
      <c r="AJ21" s="210">
        <f t="shared" si="5"/>
        <v>918672</v>
      </c>
      <c r="AL21" s="203">
        <f t="shared" si="6"/>
        <v>0</v>
      </c>
      <c r="AM21" s="211">
        <f t="shared" si="6"/>
        <v>7764</v>
      </c>
      <c r="AN21" s="212">
        <f t="shared" si="7"/>
        <v>7764</v>
      </c>
      <c r="AO21" s="213">
        <f t="shared" si="8"/>
        <v>1</v>
      </c>
    </row>
    <row r="22" spans="1:41" x14ac:dyDescent="0.2">
      <c r="A22" s="103">
        <v>277</v>
      </c>
      <c r="B22" s="104">
        <v>0.375</v>
      </c>
      <c r="C22" s="105">
        <v>2013</v>
      </c>
      <c r="D22" s="105">
        <v>8</v>
      </c>
      <c r="E22" s="105">
        <v>20</v>
      </c>
      <c r="F22" s="106">
        <v>926436</v>
      </c>
      <c r="G22" s="105">
        <v>0</v>
      </c>
      <c r="H22" s="106">
        <v>998163</v>
      </c>
      <c r="I22" s="105">
        <v>0</v>
      </c>
      <c r="J22" s="105">
        <v>0</v>
      </c>
      <c r="K22" s="105">
        <v>0</v>
      </c>
      <c r="L22" s="107">
        <v>82.585400000000007</v>
      </c>
      <c r="M22" s="106">
        <v>19.399999999999999</v>
      </c>
      <c r="N22" s="108">
        <v>0</v>
      </c>
      <c r="O22" s="109">
        <v>8688</v>
      </c>
      <c r="P22" s="94">
        <f t="shared" si="0"/>
        <v>8688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8688</v>
      </c>
      <c r="W22" s="116">
        <f t="shared" si="10"/>
        <v>306813.85295999999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926436</v>
      </c>
      <c r="AF22" s="103"/>
      <c r="AG22" s="207"/>
      <c r="AH22" s="208"/>
      <c r="AI22" s="209">
        <f t="shared" si="4"/>
        <v>926436</v>
      </c>
      <c r="AJ22" s="210">
        <f t="shared" si="5"/>
        <v>926436</v>
      </c>
      <c r="AL22" s="203">
        <f t="shared" si="6"/>
        <v>0</v>
      </c>
      <c r="AM22" s="211">
        <f t="shared" si="6"/>
        <v>8688</v>
      </c>
      <c r="AN22" s="212">
        <f t="shared" si="7"/>
        <v>8688</v>
      </c>
      <c r="AO22" s="213">
        <f t="shared" si="8"/>
        <v>1</v>
      </c>
    </row>
    <row r="23" spans="1:41" x14ac:dyDescent="0.2">
      <c r="A23" s="103">
        <v>277</v>
      </c>
      <c r="B23" s="104">
        <v>0.375</v>
      </c>
      <c r="C23" s="105">
        <v>2013</v>
      </c>
      <c r="D23" s="105">
        <v>8</v>
      </c>
      <c r="E23" s="105">
        <v>21</v>
      </c>
      <c r="F23" s="106">
        <v>935124</v>
      </c>
      <c r="G23" s="105">
        <v>0</v>
      </c>
      <c r="H23" s="106">
        <v>999462</v>
      </c>
      <c r="I23" s="105">
        <v>0</v>
      </c>
      <c r="J23" s="105">
        <v>0</v>
      </c>
      <c r="K23" s="105">
        <v>0</v>
      </c>
      <c r="L23" s="107">
        <v>82.247799999999998</v>
      </c>
      <c r="M23" s="106">
        <v>18.2</v>
      </c>
      <c r="N23" s="108">
        <v>0</v>
      </c>
      <c r="O23" s="109">
        <v>8422</v>
      </c>
      <c r="P23" s="94">
        <f t="shared" si="0"/>
        <v>8422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8422</v>
      </c>
      <c r="W23" s="116">
        <f t="shared" si="10"/>
        <v>297420.15074000001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935124</v>
      </c>
      <c r="AF23" s="103"/>
      <c r="AG23" s="207"/>
      <c r="AH23" s="208"/>
      <c r="AI23" s="209">
        <f t="shared" si="4"/>
        <v>935124</v>
      </c>
      <c r="AJ23" s="210">
        <f t="shared" si="5"/>
        <v>935124</v>
      </c>
      <c r="AL23" s="203">
        <f t="shared" si="6"/>
        <v>0</v>
      </c>
      <c r="AM23" s="211">
        <f t="shared" si="6"/>
        <v>8422</v>
      </c>
      <c r="AN23" s="212">
        <f t="shared" si="7"/>
        <v>8422</v>
      </c>
      <c r="AO23" s="213">
        <f t="shared" si="8"/>
        <v>1</v>
      </c>
    </row>
    <row r="24" spans="1:41" x14ac:dyDescent="0.2">
      <c r="A24" s="103">
        <v>277</v>
      </c>
      <c r="B24" s="104">
        <v>0.375</v>
      </c>
      <c r="C24" s="105">
        <v>2013</v>
      </c>
      <c r="D24" s="105">
        <v>8</v>
      </c>
      <c r="E24" s="105">
        <v>22</v>
      </c>
      <c r="F24" s="106">
        <v>943546</v>
      </c>
      <c r="G24" s="105">
        <v>0</v>
      </c>
      <c r="H24" s="106">
        <v>717</v>
      </c>
      <c r="I24" s="105">
        <v>0</v>
      </c>
      <c r="J24" s="105">
        <v>0</v>
      </c>
      <c r="K24" s="105">
        <v>0</v>
      </c>
      <c r="L24" s="107">
        <v>82.436400000000006</v>
      </c>
      <c r="M24" s="106">
        <v>17.8</v>
      </c>
      <c r="N24" s="108">
        <v>0</v>
      </c>
      <c r="O24" s="109">
        <v>9299</v>
      </c>
      <c r="P24" s="94">
        <f t="shared" si="0"/>
        <v>9299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9299</v>
      </c>
      <c r="W24" s="116">
        <f t="shared" si="10"/>
        <v>328391.11632999999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943546</v>
      </c>
      <c r="AF24" s="103"/>
      <c r="AG24" s="207"/>
      <c r="AH24" s="208"/>
      <c r="AI24" s="209">
        <f t="shared" si="4"/>
        <v>943546</v>
      </c>
      <c r="AJ24" s="210">
        <f t="shared" si="5"/>
        <v>943546</v>
      </c>
      <c r="AL24" s="203">
        <f t="shared" si="6"/>
        <v>0</v>
      </c>
      <c r="AM24" s="211">
        <f t="shared" si="6"/>
        <v>9299</v>
      </c>
      <c r="AN24" s="212">
        <f t="shared" si="7"/>
        <v>9299</v>
      </c>
      <c r="AO24" s="213">
        <f t="shared" si="8"/>
        <v>1</v>
      </c>
    </row>
    <row r="25" spans="1:41" x14ac:dyDescent="0.2">
      <c r="A25" s="103">
        <v>277</v>
      </c>
      <c r="B25" s="104">
        <v>0.375</v>
      </c>
      <c r="C25" s="105">
        <v>2013</v>
      </c>
      <c r="D25" s="105">
        <v>8</v>
      </c>
      <c r="E25" s="105">
        <v>23</v>
      </c>
      <c r="F25" s="106">
        <v>952845</v>
      </c>
      <c r="G25" s="105">
        <v>0</v>
      </c>
      <c r="H25" s="106">
        <v>2118</v>
      </c>
      <c r="I25" s="105">
        <v>0</v>
      </c>
      <c r="J25" s="105">
        <v>0</v>
      </c>
      <c r="K25" s="105">
        <v>0</v>
      </c>
      <c r="L25" s="107">
        <v>82.042199999999994</v>
      </c>
      <c r="M25" s="106">
        <v>19.5</v>
      </c>
      <c r="N25" s="108">
        <v>0</v>
      </c>
      <c r="O25" s="109">
        <v>7770</v>
      </c>
      <c r="P25" s="94">
        <f t="shared" si="0"/>
        <v>7770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7770</v>
      </c>
      <c r="W25" s="116">
        <f t="shared" si="10"/>
        <v>274394.98589999997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952845</v>
      </c>
      <c r="AF25" s="103"/>
      <c r="AG25" s="207"/>
      <c r="AH25" s="208"/>
      <c r="AI25" s="209">
        <f t="shared" si="4"/>
        <v>952845</v>
      </c>
      <c r="AJ25" s="210">
        <f t="shared" si="5"/>
        <v>952845</v>
      </c>
      <c r="AL25" s="203">
        <f t="shared" si="6"/>
        <v>0</v>
      </c>
      <c r="AM25" s="211">
        <f t="shared" si="6"/>
        <v>7770</v>
      </c>
      <c r="AN25" s="212">
        <f t="shared" si="7"/>
        <v>7770</v>
      </c>
      <c r="AO25" s="213">
        <f t="shared" si="8"/>
        <v>1</v>
      </c>
    </row>
    <row r="26" spans="1:41" x14ac:dyDescent="0.2">
      <c r="A26" s="103">
        <v>277</v>
      </c>
      <c r="B26" s="104">
        <v>0.375</v>
      </c>
      <c r="C26" s="105">
        <v>2013</v>
      </c>
      <c r="D26" s="105">
        <v>8</v>
      </c>
      <c r="E26" s="105">
        <v>24</v>
      </c>
      <c r="F26" s="106">
        <v>960615</v>
      </c>
      <c r="G26" s="105">
        <v>0</v>
      </c>
      <c r="H26" s="106">
        <v>3284</v>
      </c>
      <c r="I26" s="105">
        <v>0</v>
      </c>
      <c r="J26" s="105">
        <v>0</v>
      </c>
      <c r="K26" s="105">
        <v>0</v>
      </c>
      <c r="L26" s="107">
        <v>83.163399999999996</v>
      </c>
      <c r="M26" s="106">
        <v>20.3</v>
      </c>
      <c r="N26" s="108">
        <v>0</v>
      </c>
      <c r="O26" s="109">
        <v>5710</v>
      </c>
      <c r="P26" s="94">
        <f t="shared" si="0"/>
        <v>5710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5710</v>
      </c>
      <c r="W26" s="116">
        <f t="shared" si="10"/>
        <v>201646.76569999999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>960615</v>
      </c>
      <c r="AF26" s="103"/>
      <c r="AG26" s="207"/>
      <c r="AH26" s="208"/>
      <c r="AI26" s="209">
        <f t="shared" si="4"/>
        <v>960615</v>
      </c>
      <c r="AJ26" s="210">
        <f t="shared" si="5"/>
        <v>960615</v>
      </c>
      <c r="AL26" s="203">
        <f t="shared" si="6"/>
        <v>0</v>
      </c>
      <c r="AM26" s="211">
        <f t="shared" si="6"/>
        <v>5710</v>
      </c>
      <c r="AN26" s="212">
        <f t="shared" si="7"/>
        <v>5710</v>
      </c>
      <c r="AO26" s="213">
        <f t="shared" si="8"/>
        <v>1</v>
      </c>
    </row>
    <row r="27" spans="1:41" x14ac:dyDescent="0.2">
      <c r="A27" s="103">
        <v>277</v>
      </c>
      <c r="B27" s="104">
        <v>0.375</v>
      </c>
      <c r="C27" s="105">
        <v>2013</v>
      </c>
      <c r="D27" s="105">
        <v>8</v>
      </c>
      <c r="E27" s="105">
        <v>25</v>
      </c>
      <c r="F27" s="106">
        <v>966325</v>
      </c>
      <c r="G27" s="105">
        <v>0</v>
      </c>
      <c r="H27" s="106">
        <v>4122</v>
      </c>
      <c r="I27" s="105">
        <v>0</v>
      </c>
      <c r="J27" s="105">
        <v>0</v>
      </c>
      <c r="K27" s="105">
        <v>0</v>
      </c>
      <c r="L27" s="107">
        <v>84.754099999999994</v>
      </c>
      <c r="M27" s="106">
        <v>20.399999999999999</v>
      </c>
      <c r="N27" s="108">
        <v>0</v>
      </c>
      <c r="O27" s="109">
        <v>5431</v>
      </c>
      <c r="P27" s="94">
        <f t="shared" si="0"/>
        <v>5431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5431</v>
      </c>
      <c r="W27" s="116">
        <f t="shared" si="10"/>
        <v>191793.97276999999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>966325</v>
      </c>
      <c r="AF27" s="103"/>
      <c r="AG27" s="207"/>
      <c r="AH27" s="208"/>
      <c r="AI27" s="209">
        <f t="shared" si="4"/>
        <v>966325</v>
      </c>
      <c r="AJ27" s="210">
        <f t="shared" si="5"/>
        <v>966325</v>
      </c>
      <c r="AL27" s="203">
        <f t="shared" si="6"/>
        <v>0</v>
      </c>
      <c r="AM27" s="211">
        <f t="shared" si="6"/>
        <v>5431</v>
      </c>
      <c r="AN27" s="212">
        <f t="shared" si="7"/>
        <v>5431</v>
      </c>
      <c r="AO27" s="213">
        <f t="shared" si="8"/>
        <v>1</v>
      </c>
    </row>
    <row r="28" spans="1:41" x14ac:dyDescent="0.2">
      <c r="A28" s="103">
        <v>277</v>
      </c>
      <c r="B28" s="104">
        <v>0.375</v>
      </c>
      <c r="C28" s="105">
        <v>2013</v>
      </c>
      <c r="D28" s="105">
        <v>8</v>
      </c>
      <c r="E28" s="105">
        <v>26</v>
      </c>
      <c r="F28" s="106">
        <v>971756</v>
      </c>
      <c r="G28" s="105">
        <v>0</v>
      </c>
      <c r="H28" s="106">
        <v>4915</v>
      </c>
      <c r="I28" s="105">
        <v>0</v>
      </c>
      <c r="J28" s="105">
        <v>0</v>
      </c>
      <c r="K28" s="105">
        <v>0</v>
      </c>
      <c r="L28" s="107">
        <v>84.555999999999997</v>
      </c>
      <c r="M28" s="106">
        <v>19.100000000000001</v>
      </c>
      <c r="N28" s="108">
        <v>0</v>
      </c>
      <c r="O28" s="109">
        <v>7739</v>
      </c>
      <c r="P28" s="94">
        <f t="shared" si="0"/>
        <v>7739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7739</v>
      </c>
      <c r="W28" s="116">
        <f t="shared" si="10"/>
        <v>273300.23112999997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>971756</v>
      </c>
      <c r="AF28" s="103"/>
      <c r="AG28" s="207"/>
      <c r="AH28" s="208"/>
      <c r="AI28" s="209">
        <f t="shared" si="4"/>
        <v>971756</v>
      </c>
      <c r="AJ28" s="210">
        <f t="shared" si="5"/>
        <v>971756</v>
      </c>
      <c r="AL28" s="203">
        <f t="shared" si="6"/>
        <v>0</v>
      </c>
      <c r="AM28" s="211">
        <f t="shared" si="6"/>
        <v>7739</v>
      </c>
      <c r="AN28" s="212">
        <f t="shared" si="7"/>
        <v>7739</v>
      </c>
      <c r="AO28" s="213">
        <f t="shared" si="8"/>
        <v>1</v>
      </c>
    </row>
    <row r="29" spans="1:41" x14ac:dyDescent="0.2">
      <c r="A29" s="103">
        <v>277</v>
      </c>
      <c r="B29" s="104">
        <v>0.375</v>
      </c>
      <c r="C29" s="105">
        <v>2013</v>
      </c>
      <c r="D29" s="105">
        <v>8</v>
      </c>
      <c r="E29" s="105">
        <v>27</v>
      </c>
      <c r="F29" s="106">
        <v>979495</v>
      </c>
      <c r="G29" s="105">
        <v>0</v>
      </c>
      <c r="H29" s="106">
        <v>6065</v>
      </c>
      <c r="I29" s="105">
        <v>0</v>
      </c>
      <c r="J29" s="105">
        <v>0</v>
      </c>
      <c r="K29" s="105">
        <v>0</v>
      </c>
      <c r="L29" s="107">
        <v>82.653899999999993</v>
      </c>
      <c r="M29" s="106">
        <v>18.3</v>
      </c>
      <c r="N29" s="108">
        <v>0</v>
      </c>
      <c r="O29" s="109">
        <v>8027</v>
      </c>
      <c r="P29" s="94">
        <f t="shared" si="0"/>
        <v>8027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8027</v>
      </c>
      <c r="W29" s="116">
        <f t="shared" si="10"/>
        <v>283470.85609000002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>979495</v>
      </c>
      <c r="AF29" s="103"/>
      <c r="AG29" s="207"/>
      <c r="AH29" s="208"/>
      <c r="AI29" s="209">
        <f t="shared" si="4"/>
        <v>979495</v>
      </c>
      <c r="AJ29" s="210">
        <f t="shared" si="5"/>
        <v>979495</v>
      </c>
      <c r="AL29" s="203">
        <f t="shared" si="6"/>
        <v>0</v>
      </c>
      <c r="AM29" s="211">
        <f t="shared" si="6"/>
        <v>8027</v>
      </c>
      <c r="AN29" s="212">
        <f t="shared" si="7"/>
        <v>8027</v>
      </c>
      <c r="AO29" s="213">
        <f t="shared" si="8"/>
        <v>1</v>
      </c>
    </row>
    <row r="30" spans="1:41" x14ac:dyDescent="0.2">
      <c r="A30" s="103">
        <v>277</v>
      </c>
      <c r="B30" s="104">
        <v>0.375</v>
      </c>
      <c r="C30" s="105">
        <v>2013</v>
      </c>
      <c r="D30" s="105">
        <v>8</v>
      </c>
      <c r="E30" s="105">
        <v>28</v>
      </c>
      <c r="F30" s="106">
        <v>987522</v>
      </c>
      <c r="G30" s="105">
        <v>0</v>
      </c>
      <c r="H30" s="106">
        <v>7264</v>
      </c>
      <c r="I30" s="105">
        <v>0</v>
      </c>
      <c r="J30" s="105">
        <v>0</v>
      </c>
      <c r="K30" s="105">
        <v>0</v>
      </c>
      <c r="L30" s="107">
        <v>82.6447</v>
      </c>
      <c r="M30" s="106">
        <v>19.100000000000001</v>
      </c>
      <c r="N30" s="108">
        <v>0</v>
      </c>
      <c r="O30" s="109">
        <v>9324</v>
      </c>
      <c r="P30" s="94">
        <f t="shared" si="0"/>
        <v>9324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9324</v>
      </c>
      <c r="W30" s="116">
        <f t="shared" si="10"/>
        <v>329273.98307999998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>987522</v>
      </c>
      <c r="AF30" s="103"/>
      <c r="AG30" s="207"/>
      <c r="AH30" s="208"/>
      <c r="AI30" s="209">
        <f t="shared" si="4"/>
        <v>987522</v>
      </c>
      <c r="AJ30" s="210">
        <f t="shared" si="5"/>
        <v>987522</v>
      </c>
      <c r="AL30" s="203">
        <f t="shared" si="6"/>
        <v>0</v>
      </c>
      <c r="AM30" s="211">
        <f t="shared" si="6"/>
        <v>9324</v>
      </c>
      <c r="AN30" s="212">
        <f t="shared" si="7"/>
        <v>9324</v>
      </c>
      <c r="AO30" s="213">
        <f t="shared" si="8"/>
        <v>1</v>
      </c>
    </row>
    <row r="31" spans="1:41" x14ac:dyDescent="0.2">
      <c r="A31" s="103">
        <v>277</v>
      </c>
      <c r="B31" s="104">
        <v>0.375</v>
      </c>
      <c r="C31" s="105">
        <v>2013</v>
      </c>
      <c r="D31" s="105">
        <v>8</v>
      </c>
      <c r="E31" s="105">
        <v>29</v>
      </c>
      <c r="F31" s="106">
        <v>996846</v>
      </c>
      <c r="G31" s="105">
        <v>0</v>
      </c>
      <c r="H31" s="106">
        <v>8670</v>
      </c>
      <c r="I31" s="105">
        <v>0</v>
      </c>
      <c r="J31" s="105">
        <v>0</v>
      </c>
      <c r="K31" s="105">
        <v>0</v>
      </c>
      <c r="L31" s="107">
        <v>82.047700000000006</v>
      </c>
      <c r="M31" s="106">
        <v>19.100000000000001</v>
      </c>
      <c r="N31" s="108">
        <v>0</v>
      </c>
      <c r="O31" s="109">
        <v>8314</v>
      </c>
      <c r="P31" s="94">
        <f t="shared" si="0"/>
        <v>-991686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8314</v>
      </c>
      <c r="W31" s="116">
        <f t="shared" si="10"/>
        <v>293606.16638000001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>996846</v>
      </c>
      <c r="AF31" s="103"/>
      <c r="AG31" s="207"/>
      <c r="AH31" s="208"/>
      <c r="AI31" s="209">
        <f t="shared" si="4"/>
        <v>996846</v>
      </c>
      <c r="AJ31" s="210">
        <f t="shared" si="5"/>
        <v>996846</v>
      </c>
      <c r="AL31" s="203">
        <f t="shared" si="6"/>
        <v>0</v>
      </c>
      <c r="AM31" s="211">
        <f t="shared" si="6"/>
        <v>-991686</v>
      </c>
      <c r="AN31" s="212">
        <f t="shared" si="7"/>
        <v>-991686</v>
      </c>
      <c r="AO31" s="213">
        <f t="shared" si="8"/>
        <v>1</v>
      </c>
    </row>
    <row r="32" spans="1:41" x14ac:dyDescent="0.2">
      <c r="A32" s="103">
        <v>277</v>
      </c>
      <c r="B32" s="104">
        <v>0.375</v>
      </c>
      <c r="C32" s="105">
        <v>2013</v>
      </c>
      <c r="D32" s="105">
        <v>8</v>
      </c>
      <c r="E32" s="105">
        <v>30</v>
      </c>
      <c r="F32" s="106">
        <v>5160</v>
      </c>
      <c r="G32" s="105">
        <v>0</v>
      </c>
      <c r="H32" s="106">
        <v>9915</v>
      </c>
      <c r="I32" s="105">
        <v>0</v>
      </c>
      <c r="J32" s="105">
        <v>0</v>
      </c>
      <c r="K32" s="105">
        <v>0</v>
      </c>
      <c r="L32" s="107">
        <v>82.565100000000001</v>
      </c>
      <c r="M32" s="106">
        <v>18.8</v>
      </c>
      <c r="N32" s="108">
        <v>0</v>
      </c>
      <c r="O32" s="109">
        <v>9148</v>
      </c>
      <c r="P32" s="94">
        <f t="shared" si="0"/>
        <v>9148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9148</v>
      </c>
      <c r="W32" s="116">
        <f t="shared" si="10"/>
        <v>323058.60116000002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>5160</v>
      </c>
      <c r="AF32" s="103"/>
      <c r="AG32" s="207"/>
      <c r="AH32" s="208"/>
      <c r="AI32" s="209">
        <f t="shared" si="4"/>
        <v>5160</v>
      </c>
      <c r="AJ32" s="210">
        <f t="shared" si="5"/>
        <v>5160</v>
      </c>
      <c r="AL32" s="203">
        <f t="shared" si="6"/>
        <v>0</v>
      </c>
      <c r="AM32" s="211">
        <f t="shared" si="6"/>
        <v>9148</v>
      </c>
      <c r="AN32" s="212">
        <f t="shared" si="7"/>
        <v>9148</v>
      </c>
      <c r="AO32" s="213">
        <f t="shared" si="8"/>
        <v>1</v>
      </c>
    </row>
    <row r="33" spans="1:41" ht="13.5" thickBot="1" x14ac:dyDescent="0.25">
      <c r="A33" s="103">
        <v>277</v>
      </c>
      <c r="B33" s="104">
        <v>0.375</v>
      </c>
      <c r="C33" s="105">
        <v>2013</v>
      </c>
      <c r="D33" s="105">
        <v>8</v>
      </c>
      <c r="E33" s="105">
        <v>31</v>
      </c>
      <c r="F33" s="106">
        <v>14308</v>
      </c>
      <c r="G33" s="105">
        <v>0</v>
      </c>
      <c r="H33" s="106">
        <v>11294</v>
      </c>
      <c r="I33" s="105">
        <v>0</v>
      </c>
      <c r="J33" s="105">
        <v>0</v>
      </c>
      <c r="K33" s="105">
        <v>0</v>
      </c>
      <c r="L33" s="107">
        <v>82.575199999999995</v>
      </c>
      <c r="M33" s="106">
        <v>19.5</v>
      </c>
      <c r="N33" s="108">
        <v>0</v>
      </c>
      <c r="O33" s="109">
        <v>6010</v>
      </c>
      <c r="P33" s="94">
        <f t="shared" si="0"/>
        <v>6010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6010</v>
      </c>
      <c r="W33" s="120">
        <f t="shared" si="10"/>
        <v>212241.1667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>14308</v>
      </c>
      <c r="AF33" s="103"/>
      <c r="AG33" s="207"/>
      <c r="AH33" s="208"/>
      <c r="AI33" s="209">
        <f t="shared" si="4"/>
        <v>14308</v>
      </c>
      <c r="AJ33" s="210">
        <f t="shared" si="5"/>
        <v>14308</v>
      </c>
      <c r="AL33" s="203">
        <f t="shared" si="6"/>
        <v>0</v>
      </c>
      <c r="AM33" s="214">
        <f t="shared" si="6"/>
        <v>6010</v>
      </c>
      <c r="AN33" s="212">
        <f t="shared" si="7"/>
        <v>6010</v>
      </c>
      <c r="AO33" s="213">
        <f t="shared" si="8"/>
        <v>1</v>
      </c>
    </row>
    <row r="34" spans="1:41" ht="13.5" thickBot="1" x14ac:dyDescent="0.25">
      <c r="A34" s="7">
        <v>277</v>
      </c>
      <c r="B34" s="121">
        <v>0.375</v>
      </c>
      <c r="C34" s="6">
        <v>2013</v>
      </c>
      <c r="D34" s="6">
        <v>9</v>
      </c>
      <c r="E34" s="6">
        <v>1</v>
      </c>
      <c r="F34" s="122">
        <v>20318</v>
      </c>
      <c r="G34" s="6">
        <v>0</v>
      </c>
      <c r="H34" s="122">
        <v>12172</v>
      </c>
      <c r="I34" s="6">
        <v>0</v>
      </c>
      <c r="J34" s="6">
        <v>0</v>
      </c>
      <c r="K34" s="6">
        <v>0</v>
      </c>
      <c r="L34" s="123">
        <v>84.6648</v>
      </c>
      <c r="M34" s="122">
        <v>19</v>
      </c>
      <c r="N34" s="124">
        <v>0</v>
      </c>
      <c r="O34" s="125">
        <v>0</v>
      </c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>20318</v>
      </c>
      <c r="AF34" s="7"/>
      <c r="AG34" s="215"/>
      <c r="AH34" s="216"/>
      <c r="AI34" s="217">
        <f t="shared" si="4"/>
        <v>20318</v>
      </c>
      <c r="AJ34" s="218">
        <f t="shared" si="5"/>
        <v>20318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32</v>
      </c>
      <c r="K36" s="134" t="s">
        <v>46</v>
      </c>
      <c r="L36" s="136">
        <f>MAX(L3:L34)</f>
        <v>87.901600000000002</v>
      </c>
      <c r="M36" s="136">
        <f>MAX(M3:M34)</f>
        <v>20.5</v>
      </c>
      <c r="N36" s="134" t="s">
        <v>12</v>
      </c>
      <c r="O36" s="136">
        <f>SUM(O3:O33)</f>
        <v>213814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213814</v>
      </c>
      <c r="W36" s="140">
        <f>SUM(W3:W33)</f>
        <v>7550770.8513799999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0</v>
      </c>
      <c r="AJ36" s="223">
        <f>SUM(AJ3:AJ33)</f>
        <v>25930105</v>
      </c>
      <c r="AK36" s="224" t="s">
        <v>52</v>
      </c>
      <c r="AL36" s="225"/>
      <c r="AM36" s="225"/>
      <c r="AN36" s="223">
        <f>SUM(AN3:AN33)</f>
        <v>-786186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83.419068749999994</v>
      </c>
      <c r="M37" s="144">
        <f>AVERAGE(M3:M34)</f>
        <v>19.346875000000001</v>
      </c>
      <c r="N37" s="134" t="s">
        <v>48</v>
      </c>
      <c r="O37" s="145">
        <f>O36*35.31467</f>
        <v>7550770.8513799999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32</v>
      </c>
      <c r="AN37" s="228">
        <f>IFERROR(AN36/SUM(AM3:AM33),"")</f>
        <v>1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81.897400000000005</v>
      </c>
      <c r="M38" s="145">
        <f>MIN(M3:M34)</f>
        <v>17.8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91.760975625</v>
      </c>
      <c r="M44" s="152">
        <f>M37*(1+$L$43)</f>
        <v>21.281562500000003</v>
      </c>
    </row>
    <row r="45" spans="1:41" x14ac:dyDescent="0.2">
      <c r="K45" s="151" t="s">
        <v>62</v>
      </c>
      <c r="L45" s="152">
        <f>L37*(1-$L$43)</f>
        <v>75.077161875000002</v>
      </c>
      <c r="M45" s="152">
        <f>M37*(1-$L$43)</f>
        <v>17.412187500000002</v>
      </c>
    </row>
    <row r="47" spans="1:41" x14ac:dyDescent="0.2">
      <c r="A47" s="134" t="s">
        <v>63</v>
      </c>
      <c r="B47" s="263" t="s">
        <v>109</v>
      </c>
    </row>
    <row r="48" spans="1:41" x14ac:dyDescent="0.2">
      <c r="A48" s="134" t="s">
        <v>65</v>
      </c>
      <c r="B48" s="154">
        <v>41199</v>
      </c>
    </row>
  </sheetData>
  <phoneticPr fontId="0" type="noConversion"/>
  <conditionalFormatting sqref="L3:L34">
    <cfRule type="cellIs" dxfId="911" priority="47" stopIfTrue="1" operator="lessThan">
      <formula>$L$45</formula>
    </cfRule>
    <cfRule type="cellIs" dxfId="910" priority="48" stopIfTrue="1" operator="greaterThan">
      <formula>$L$44</formula>
    </cfRule>
  </conditionalFormatting>
  <conditionalFormatting sqref="M3:M34">
    <cfRule type="cellIs" dxfId="909" priority="45" stopIfTrue="1" operator="lessThan">
      <formula>$M$45</formula>
    </cfRule>
    <cfRule type="cellIs" dxfId="908" priority="46" stopIfTrue="1" operator="greaterThan">
      <formula>$M$44</formula>
    </cfRule>
  </conditionalFormatting>
  <conditionalFormatting sqref="O3:O34">
    <cfRule type="cellIs" dxfId="907" priority="44" stopIfTrue="1" operator="lessThan">
      <formula>0</formula>
    </cfRule>
  </conditionalFormatting>
  <conditionalFormatting sqref="O3:O33">
    <cfRule type="cellIs" dxfId="906" priority="43" stopIfTrue="1" operator="lessThan">
      <formula>0</formula>
    </cfRule>
  </conditionalFormatting>
  <conditionalFormatting sqref="O3">
    <cfRule type="cellIs" dxfId="905" priority="42" stopIfTrue="1" operator="notEqual">
      <formula>$P$3</formula>
    </cfRule>
  </conditionalFormatting>
  <conditionalFormatting sqref="O4">
    <cfRule type="cellIs" dxfId="904" priority="41" stopIfTrue="1" operator="notEqual">
      <formula>P$4</formula>
    </cfRule>
  </conditionalFormatting>
  <conditionalFormatting sqref="O5">
    <cfRule type="cellIs" dxfId="903" priority="40" stopIfTrue="1" operator="notEqual">
      <formula>$P$5</formula>
    </cfRule>
  </conditionalFormatting>
  <conditionalFormatting sqref="O6">
    <cfRule type="cellIs" dxfId="902" priority="39" stopIfTrue="1" operator="notEqual">
      <formula>$P$6</formula>
    </cfRule>
  </conditionalFormatting>
  <conditionalFormatting sqref="O7">
    <cfRule type="cellIs" dxfId="901" priority="38" stopIfTrue="1" operator="notEqual">
      <formula>$P$7</formula>
    </cfRule>
  </conditionalFormatting>
  <conditionalFormatting sqref="O8">
    <cfRule type="cellIs" dxfId="900" priority="37" stopIfTrue="1" operator="notEqual">
      <formula>$P$8</formula>
    </cfRule>
  </conditionalFormatting>
  <conditionalFormatting sqref="O9">
    <cfRule type="cellIs" dxfId="899" priority="36" stopIfTrue="1" operator="notEqual">
      <formula>$P$9</formula>
    </cfRule>
  </conditionalFormatting>
  <conditionalFormatting sqref="O10">
    <cfRule type="cellIs" dxfId="898" priority="34" stopIfTrue="1" operator="notEqual">
      <formula>$P$10</formula>
    </cfRule>
    <cfRule type="cellIs" dxfId="897" priority="35" stopIfTrue="1" operator="greaterThan">
      <formula>$P$10</formula>
    </cfRule>
  </conditionalFormatting>
  <conditionalFormatting sqref="O11">
    <cfRule type="cellIs" dxfId="896" priority="32" stopIfTrue="1" operator="notEqual">
      <formula>$P$11</formula>
    </cfRule>
    <cfRule type="cellIs" dxfId="895" priority="33" stopIfTrue="1" operator="greaterThan">
      <formula>$P$11</formula>
    </cfRule>
  </conditionalFormatting>
  <conditionalFormatting sqref="O12">
    <cfRule type="cellIs" dxfId="894" priority="31" stopIfTrue="1" operator="notEqual">
      <formula>$P$12</formula>
    </cfRule>
  </conditionalFormatting>
  <conditionalFormatting sqref="O14">
    <cfRule type="cellIs" dxfId="893" priority="30" stopIfTrue="1" operator="notEqual">
      <formula>$P$14</formula>
    </cfRule>
  </conditionalFormatting>
  <conditionalFormatting sqref="O15">
    <cfRule type="cellIs" dxfId="892" priority="29" stopIfTrue="1" operator="notEqual">
      <formula>$P$15</formula>
    </cfRule>
  </conditionalFormatting>
  <conditionalFormatting sqref="O16">
    <cfRule type="cellIs" dxfId="891" priority="28" stopIfTrue="1" operator="notEqual">
      <formula>$P$16</formula>
    </cfRule>
  </conditionalFormatting>
  <conditionalFormatting sqref="O17">
    <cfRule type="cellIs" dxfId="890" priority="27" stopIfTrue="1" operator="notEqual">
      <formula>$P$17</formula>
    </cfRule>
  </conditionalFormatting>
  <conditionalFormatting sqref="O18">
    <cfRule type="cellIs" dxfId="889" priority="26" stopIfTrue="1" operator="notEqual">
      <formula>$P$18</formula>
    </cfRule>
  </conditionalFormatting>
  <conditionalFormatting sqref="O19">
    <cfRule type="cellIs" dxfId="888" priority="24" stopIfTrue="1" operator="notEqual">
      <formula>$P$19</formula>
    </cfRule>
    <cfRule type="cellIs" dxfId="887" priority="25" stopIfTrue="1" operator="greaterThan">
      <formula>$P$19</formula>
    </cfRule>
  </conditionalFormatting>
  <conditionalFormatting sqref="O20">
    <cfRule type="cellIs" dxfId="886" priority="22" stopIfTrue="1" operator="notEqual">
      <formula>$P$20</formula>
    </cfRule>
    <cfRule type="cellIs" dxfId="885" priority="23" stopIfTrue="1" operator="greaterThan">
      <formula>$P$20</formula>
    </cfRule>
  </conditionalFormatting>
  <conditionalFormatting sqref="O21">
    <cfRule type="cellIs" dxfId="884" priority="21" stopIfTrue="1" operator="notEqual">
      <formula>$P$21</formula>
    </cfRule>
  </conditionalFormatting>
  <conditionalFormatting sqref="O22">
    <cfRule type="cellIs" dxfId="883" priority="20" stopIfTrue="1" operator="notEqual">
      <formula>$P$22</formula>
    </cfRule>
  </conditionalFormatting>
  <conditionalFormatting sqref="O23">
    <cfRule type="cellIs" dxfId="882" priority="19" stopIfTrue="1" operator="notEqual">
      <formula>$P$23</formula>
    </cfRule>
  </conditionalFormatting>
  <conditionalFormatting sqref="O24">
    <cfRule type="cellIs" dxfId="881" priority="17" stopIfTrue="1" operator="notEqual">
      <formula>$P$24</formula>
    </cfRule>
    <cfRule type="cellIs" dxfId="880" priority="18" stopIfTrue="1" operator="greaterThan">
      <formula>$P$24</formula>
    </cfRule>
  </conditionalFormatting>
  <conditionalFormatting sqref="O25">
    <cfRule type="cellIs" dxfId="879" priority="15" stopIfTrue="1" operator="notEqual">
      <formula>$P$25</formula>
    </cfRule>
    <cfRule type="cellIs" dxfId="878" priority="16" stopIfTrue="1" operator="greaterThan">
      <formula>$P$25</formula>
    </cfRule>
  </conditionalFormatting>
  <conditionalFormatting sqref="O26">
    <cfRule type="cellIs" dxfId="877" priority="14" stopIfTrue="1" operator="notEqual">
      <formula>$P$26</formula>
    </cfRule>
  </conditionalFormatting>
  <conditionalFormatting sqref="O27">
    <cfRule type="cellIs" dxfId="876" priority="13" stopIfTrue="1" operator="notEqual">
      <formula>$P$27</formula>
    </cfRule>
  </conditionalFormatting>
  <conditionalFormatting sqref="O28">
    <cfRule type="cellIs" dxfId="875" priority="12" stopIfTrue="1" operator="notEqual">
      <formula>$P$28</formula>
    </cfRule>
  </conditionalFormatting>
  <conditionalFormatting sqref="O29">
    <cfRule type="cellIs" dxfId="874" priority="11" stopIfTrue="1" operator="notEqual">
      <formula>$P$29</formula>
    </cfRule>
  </conditionalFormatting>
  <conditionalFormatting sqref="O30">
    <cfRule type="cellIs" dxfId="873" priority="10" stopIfTrue="1" operator="notEqual">
      <formula>$P$30</formula>
    </cfRule>
  </conditionalFormatting>
  <conditionalFormatting sqref="O31">
    <cfRule type="cellIs" dxfId="872" priority="8" stopIfTrue="1" operator="notEqual">
      <formula>$P$31</formula>
    </cfRule>
    <cfRule type="cellIs" dxfId="871" priority="9" stopIfTrue="1" operator="greaterThan">
      <formula>$P$31</formula>
    </cfRule>
  </conditionalFormatting>
  <conditionalFormatting sqref="O32">
    <cfRule type="cellIs" dxfId="870" priority="6" stopIfTrue="1" operator="notEqual">
      <formula>$P$32</formula>
    </cfRule>
    <cfRule type="cellIs" dxfId="869" priority="7" stopIfTrue="1" operator="greaterThan">
      <formula>$P$32</formula>
    </cfRule>
  </conditionalFormatting>
  <conditionalFormatting sqref="O33">
    <cfRule type="cellIs" dxfId="868" priority="5" stopIfTrue="1" operator="notEqual">
      <formula>$P$33</formula>
    </cfRule>
  </conditionalFormatting>
  <conditionalFormatting sqref="O13">
    <cfRule type="cellIs" dxfId="867" priority="4" stopIfTrue="1" operator="notEqual">
      <formula>$P$13</formula>
    </cfRule>
  </conditionalFormatting>
  <conditionalFormatting sqref="AG3:AG34">
    <cfRule type="cellIs" dxfId="866" priority="3" stopIfTrue="1" operator="notEqual">
      <formula>E3</formula>
    </cfRule>
  </conditionalFormatting>
  <conditionalFormatting sqref="AH3:AH34">
    <cfRule type="cellIs" dxfId="865" priority="2" stopIfTrue="1" operator="notBetween">
      <formula>AI3+$AG$40</formula>
      <formula>AI3-$AG$40</formula>
    </cfRule>
  </conditionalFormatting>
  <conditionalFormatting sqref="AL3:AL33">
    <cfRule type="cellIs" dxfId="864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25" sqref="F25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320</v>
      </c>
      <c r="B3" s="88">
        <v>0.375</v>
      </c>
      <c r="C3" s="89">
        <v>2013</v>
      </c>
      <c r="D3" s="89">
        <v>8</v>
      </c>
      <c r="E3" s="89">
        <v>1</v>
      </c>
      <c r="F3" s="90">
        <v>932986</v>
      </c>
      <c r="G3" s="89">
        <v>0</v>
      </c>
      <c r="H3" s="90">
        <v>123012</v>
      </c>
      <c r="I3" s="89">
        <v>0</v>
      </c>
      <c r="J3" s="89">
        <v>0</v>
      </c>
      <c r="K3" s="89">
        <v>0</v>
      </c>
      <c r="L3" s="91">
        <v>326.42829999999998</v>
      </c>
      <c r="M3" s="90">
        <v>18.899999999999999</v>
      </c>
      <c r="N3" s="92">
        <v>0</v>
      </c>
      <c r="O3" s="93">
        <v>13055</v>
      </c>
      <c r="P3" s="94">
        <f>F4-F3</f>
        <v>13055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13055</v>
      </c>
      <c r="W3" s="99">
        <f>V3*35.31467</f>
        <v>461033.01685000001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932986</v>
      </c>
      <c r="AF3" s="87">
        <v>320</v>
      </c>
      <c r="AG3" s="92">
        <v>1</v>
      </c>
      <c r="AH3" s="200">
        <v>932986</v>
      </c>
      <c r="AI3" s="201">
        <f>IFERROR(AE3*1,0)</f>
        <v>932986</v>
      </c>
      <c r="AJ3" s="202">
        <f>(AI3-AH3)</f>
        <v>0</v>
      </c>
      <c r="AL3" s="203">
        <f>AH4-AH3</f>
        <v>-932986</v>
      </c>
      <c r="AM3" s="204">
        <f>AI4-AI3</f>
        <v>13055</v>
      </c>
      <c r="AN3" s="205">
        <f>(AM3-AL3)</f>
        <v>946041</v>
      </c>
      <c r="AO3" s="206">
        <f>IFERROR(AN3/AM3,"")</f>
        <v>72.46579854461892</v>
      </c>
    </row>
    <row r="4" spans="1:41" x14ac:dyDescent="0.2">
      <c r="A4" s="103">
        <v>320</v>
      </c>
      <c r="B4" s="104">
        <v>0.375</v>
      </c>
      <c r="C4" s="105">
        <v>2013</v>
      </c>
      <c r="D4" s="105">
        <v>8</v>
      </c>
      <c r="E4" s="105">
        <v>2</v>
      </c>
      <c r="F4" s="106">
        <v>946041</v>
      </c>
      <c r="G4" s="105">
        <v>0</v>
      </c>
      <c r="H4" s="106">
        <v>42365</v>
      </c>
      <c r="I4" s="105">
        <v>0</v>
      </c>
      <c r="J4" s="105">
        <v>0</v>
      </c>
      <c r="K4" s="105">
        <v>0</v>
      </c>
      <c r="L4" s="107">
        <v>306.69099999999997</v>
      </c>
      <c r="M4" s="106">
        <v>295.3</v>
      </c>
      <c r="N4" s="108">
        <v>0</v>
      </c>
      <c r="O4" s="109">
        <v>6186</v>
      </c>
      <c r="P4" s="94">
        <f t="shared" ref="P4:P33" si="0">F5-F4</f>
        <v>6186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6186</v>
      </c>
      <c r="W4" s="113">
        <f>V4*35.31467</f>
        <v>218456.54861999999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946041</v>
      </c>
      <c r="AF4" s="103"/>
      <c r="AG4" s="207"/>
      <c r="AH4" s="208"/>
      <c r="AI4" s="209">
        <f t="shared" ref="AI4:AI34" si="4">IFERROR(AE4*1,0)</f>
        <v>946041</v>
      </c>
      <c r="AJ4" s="210">
        <f t="shared" ref="AJ4:AJ34" si="5">(AI4-AH4)</f>
        <v>946041</v>
      </c>
      <c r="AL4" s="203">
        <f t="shared" ref="AL4:AM33" si="6">AH5-AH4</f>
        <v>0</v>
      </c>
      <c r="AM4" s="211">
        <f t="shared" si="6"/>
        <v>6186</v>
      </c>
      <c r="AN4" s="212">
        <f t="shared" ref="AN4:AN33" si="7">(AM4-AL4)</f>
        <v>6186</v>
      </c>
      <c r="AO4" s="213">
        <f t="shared" ref="AO4:AO33" si="8">IFERROR(AN4/AM4,"")</f>
        <v>1</v>
      </c>
    </row>
    <row r="5" spans="1:41" x14ac:dyDescent="0.2">
      <c r="A5" s="103">
        <v>320</v>
      </c>
      <c r="B5" s="104">
        <v>0.375</v>
      </c>
      <c r="C5" s="105">
        <v>2013</v>
      </c>
      <c r="D5" s="105">
        <v>8</v>
      </c>
      <c r="E5" s="105">
        <v>3</v>
      </c>
      <c r="F5" s="106">
        <v>952227</v>
      </c>
      <c r="G5" s="105">
        <v>0</v>
      </c>
      <c r="H5" s="106">
        <v>42640</v>
      </c>
      <c r="I5" s="105">
        <v>0</v>
      </c>
      <c r="J5" s="105">
        <v>0</v>
      </c>
      <c r="K5" s="105">
        <v>0</v>
      </c>
      <c r="L5" s="107">
        <v>307.43299999999999</v>
      </c>
      <c r="M5" s="106">
        <v>257.89999999999998</v>
      </c>
      <c r="N5" s="108">
        <v>0</v>
      </c>
      <c r="O5" s="109">
        <v>816</v>
      </c>
      <c r="P5" s="94">
        <f t="shared" si="0"/>
        <v>816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816</v>
      </c>
      <c r="W5" s="113">
        <f t="shared" ref="W5:W33" si="10">V5*35.31467</f>
        <v>28816.77072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952227</v>
      </c>
      <c r="AF5" s="103"/>
      <c r="AG5" s="207"/>
      <c r="AH5" s="208"/>
      <c r="AI5" s="209">
        <f t="shared" si="4"/>
        <v>952227</v>
      </c>
      <c r="AJ5" s="210">
        <f t="shared" si="5"/>
        <v>952227</v>
      </c>
      <c r="AL5" s="203">
        <f t="shared" si="6"/>
        <v>0</v>
      </c>
      <c r="AM5" s="211">
        <f t="shared" si="6"/>
        <v>816</v>
      </c>
      <c r="AN5" s="212">
        <f t="shared" si="7"/>
        <v>816</v>
      </c>
      <c r="AO5" s="213">
        <f t="shared" si="8"/>
        <v>1</v>
      </c>
    </row>
    <row r="6" spans="1:41" x14ac:dyDescent="0.2">
      <c r="A6" s="103">
        <v>320</v>
      </c>
      <c r="B6" s="104">
        <v>0.375</v>
      </c>
      <c r="C6" s="105">
        <v>2013</v>
      </c>
      <c r="D6" s="105">
        <v>8</v>
      </c>
      <c r="E6" s="105">
        <v>4</v>
      </c>
      <c r="F6" s="106">
        <v>953043</v>
      </c>
      <c r="G6" s="105">
        <v>0</v>
      </c>
      <c r="H6" s="106">
        <v>42676</v>
      </c>
      <c r="I6" s="105">
        <v>0</v>
      </c>
      <c r="J6" s="105">
        <v>0</v>
      </c>
      <c r="K6" s="105">
        <v>0</v>
      </c>
      <c r="L6" s="107">
        <v>314.51299999999998</v>
      </c>
      <c r="M6" s="106">
        <v>34.5</v>
      </c>
      <c r="N6" s="108">
        <v>0</v>
      </c>
      <c r="O6" s="109">
        <v>321</v>
      </c>
      <c r="P6" s="94">
        <f t="shared" si="0"/>
        <v>321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321</v>
      </c>
      <c r="W6" s="113">
        <f t="shared" si="10"/>
        <v>11336.00907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953043</v>
      </c>
      <c r="AF6" s="103"/>
      <c r="AG6" s="207"/>
      <c r="AH6" s="208"/>
      <c r="AI6" s="209">
        <f t="shared" si="4"/>
        <v>953043</v>
      </c>
      <c r="AJ6" s="210">
        <f t="shared" si="5"/>
        <v>953043</v>
      </c>
      <c r="AL6" s="203">
        <f t="shared" si="6"/>
        <v>0</v>
      </c>
      <c r="AM6" s="211">
        <f t="shared" si="6"/>
        <v>321</v>
      </c>
      <c r="AN6" s="212">
        <f t="shared" si="7"/>
        <v>321</v>
      </c>
      <c r="AO6" s="213">
        <f t="shared" si="8"/>
        <v>1</v>
      </c>
    </row>
    <row r="7" spans="1:41" x14ac:dyDescent="0.2">
      <c r="A7" s="103">
        <v>320</v>
      </c>
      <c r="B7" s="104">
        <v>0.375</v>
      </c>
      <c r="C7" s="105">
        <v>2013</v>
      </c>
      <c r="D7" s="105">
        <v>8</v>
      </c>
      <c r="E7" s="105">
        <v>5</v>
      </c>
      <c r="F7" s="106">
        <v>953364</v>
      </c>
      <c r="G7" s="105">
        <v>0</v>
      </c>
      <c r="H7" s="106">
        <v>42690</v>
      </c>
      <c r="I7" s="105">
        <v>0</v>
      </c>
      <c r="J7" s="105">
        <v>0</v>
      </c>
      <c r="K7" s="105">
        <v>0</v>
      </c>
      <c r="L7" s="107">
        <v>315.26100000000002</v>
      </c>
      <c r="M7" s="106">
        <v>13.3</v>
      </c>
      <c r="N7" s="108">
        <v>0</v>
      </c>
      <c r="O7" s="109">
        <v>6929</v>
      </c>
      <c r="P7" s="94">
        <f t="shared" si="0"/>
        <v>6929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6929</v>
      </c>
      <c r="W7" s="113">
        <f t="shared" si="10"/>
        <v>244695.34842999998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953364</v>
      </c>
      <c r="AF7" s="103"/>
      <c r="AG7" s="207"/>
      <c r="AH7" s="208"/>
      <c r="AI7" s="209">
        <f t="shared" si="4"/>
        <v>953364</v>
      </c>
      <c r="AJ7" s="210">
        <f t="shared" si="5"/>
        <v>953364</v>
      </c>
      <c r="AL7" s="203">
        <f t="shared" si="6"/>
        <v>0</v>
      </c>
      <c r="AM7" s="211">
        <f t="shared" si="6"/>
        <v>6929</v>
      </c>
      <c r="AN7" s="212">
        <f t="shared" si="7"/>
        <v>6929</v>
      </c>
      <c r="AO7" s="213">
        <f t="shared" si="8"/>
        <v>1</v>
      </c>
    </row>
    <row r="8" spans="1:41" x14ac:dyDescent="0.2">
      <c r="A8" s="103">
        <v>320</v>
      </c>
      <c r="B8" s="104">
        <v>0.375</v>
      </c>
      <c r="C8" s="105">
        <v>2013</v>
      </c>
      <c r="D8" s="105">
        <v>8</v>
      </c>
      <c r="E8" s="105">
        <v>6</v>
      </c>
      <c r="F8" s="106">
        <v>960293</v>
      </c>
      <c r="G8" s="105">
        <v>0</v>
      </c>
      <c r="H8" s="106">
        <v>42999</v>
      </c>
      <c r="I8" s="105">
        <v>0</v>
      </c>
      <c r="J8" s="105">
        <v>0</v>
      </c>
      <c r="K8" s="105">
        <v>0</v>
      </c>
      <c r="L8" s="107">
        <v>306.46899999999999</v>
      </c>
      <c r="M8" s="106">
        <v>289</v>
      </c>
      <c r="N8" s="108">
        <v>0</v>
      </c>
      <c r="O8" s="109">
        <v>6901</v>
      </c>
      <c r="P8" s="94">
        <f t="shared" si="0"/>
        <v>6901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6901</v>
      </c>
      <c r="W8" s="113">
        <f t="shared" si="10"/>
        <v>243706.53766999999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960293</v>
      </c>
      <c r="AF8" s="103"/>
      <c r="AG8" s="207"/>
      <c r="AH8" s="208"/>
      <c r="AI8" s="209">
        <f t="shared" si="4"/>
        <v>960293</v>
      </c>
      <c r="AJ8" s="210">
        <f t="shared" si="5"/>
        <v>960293</v>
      </c>
      <c r="AL8" s="203">
        <f t="shared" si="6"/>
        <v>0</v>
      </c>
      <c r="AM8" s="211">
        <f t="shared" si="6"/>
        <v>6901</v>
      </c>
      <c r="AN8" s="212">
        <f t="shared" si="7"/>
        <v>6901</v>
      </c>
      <c r="AO8" s="213">
        <f t="shared" si="8"/>
        <v>1</v>
      </c>
    </row>
    <row r="9" spans="1:41" x14ac:dyDescent="0.2">
      <c r="A9" s="103">
        <v>320</v>
      </c>
      <c r="B9" s="104">
        <v>0.375</v>
      </c>
      <c r="C9" s="105">
        <v>2013</v>
      </c>
      <c r="D9" s="105">
        <v>8</v>
      </c>
      <c r="E9" s="105">
        <v>7</v>
      </c>
      <c r="F9" s="106">
        <v>967194</v>
      </c>
      <c r="G9" s="105">
        <v>0</v>
      </c>
      <c r="H9" s="106">
        <v>43308</v>
      </c>
      <c r="I9" s="105">
        <v>0</v>
      </c>
      <c r="J9" s="105">
        <v>0</v>
      </c>
      <c r="K9" s="105">
        <v>0</v>
      </c>
      <c r="L9" s="107">
        <v>305.32499999999999</v>
      </c>
      <c r="M9" s="106">
        <v>287.60000000000002</v>
      </c>
      <c r="N9" s="108">
        <v>0</v>
      </c>
      <c r="O9" s="109">
        <v>6999</v>
      </c>
      <c r="P9" s="94">
        <f t="shared" si="0"/>
        <v>6999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6999</v>
      </c>
      <c r="W9" s="113">
        <f t="shared" si="10"/>
        <v>247167.37533000001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967194</v>
      </c>
      <c r="AF9" s="103"/>
      <c r="AG9" s="207"/>
      <c r="AH9" s="208"/>
      <c r="AI9" s="209">
        <f t="shared" si="4"/>
        <v>967194</v>
      </c>
      <c r="AJ9" s="210">
        <f t="shared" si="5"/>
        <v>967194</v>
      </c>
      <c r="AL9" s="203">
        <f t="shared" si="6"/>
        <v>0</v>
      </c>
      <c r="AM9" s="211">
        <f t="shared" si="6"/>
        <v>6999</v>
      </c>
      <c r="AN9" s="212">
        <f t="shared" si="7"/>
        <v>6999</v>
      </c>
      <c r="AO9" s="213">
        <f t="shared" si="8"/>
        <v>1</v>
      </c>
    </row>
    <row r="10" spans="1:41" x14ac:dyDescent="0.2">
      <c r="A10" s="103">
        <v>320</v>
      </c>
      <c r="B10" s="104">
        <v>0.375</v>
      </c>
      <c r="C10" s="105">
        <v>2013</v>
      </c>
      <c r="D10" s="105">
        <v>8</v>
      </c>
      <c r="E10" s="105">
        <v>8</v>
      </c>
      <c r="F10" s="106">
        <v>974193</v>
      </c>
      <c r="G10" s="105">
        <v>0</v>
      </c>
      <c r="H10" s="106">
        <v>43611</v>
      </c>
      <c r="I10" s="105">
        <v>0</v>
      </c>
      <c r="J10" s="105">
        <v>0</v>
      </c>
      <c r="K10" s="105">
        <v>0</v>
      </c>
      <c r="L10" s="107">
        <v>315.096</v>
      </c>
      <c r="M10" s="106">
        <v>291.7</v>
      </c>
      <c r="N10" s="108">
        <v>0</v>
      </c>
      <c r="O10" s="109">
        <v>6951</v>
      </c>
      <c r="P10" s="94">
        <f t="shared" si="0"/>
        <v>6951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6951</v>
      </c>
      <c r="W10" s="113">
        <f t="shared" si="10"/>
        <v>245472.27116999999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974193</v>
      </c>
      <c r="AF10" s="103"/>
      <c r="AG10" s="207"/>
      <c r="AH10" s="208"/>
      <c r="AI10" s="209">
        <f t="shared" si="4"/>
        <v>974193</v>
      </c>
      <c r="AJ10" s="210">
        <f t="shared" si="5"/>
        <v>974193</v>
      </c>
      <c r="AL10" s="203">
        <f t="shared" si="6"/>
        <v>0</v>
      </c>
      <c r="AM10" s="211">
        <f t="shared" si="6"/>
        <v>6951</v>
      </c>
      <c r="AN10" s="212">
        <f t="shared" si="7"/>
        <v>6951</v>
      </c>
      <c r="AO10" s="213">
        <f t="shared" si="8"/>
        <v>1</v>
      </c>
    </row>
    <row r="11" spans="1:41" x14ac:dyDescent="0.2">
      <c r="A11" s="103">
        <v>320</v>
      </c>
      <c r="B11" s="104">
        <v>0.375</v>
      </c>
      <c r="C11" s="105">
        <v>2013</v>
      </c>
      <c r="D11" s="105">
        <v>8</v>
      </c>
      <c r="E11" s="105">
        <v>9</v>
      </c>
      <c r="F11" s="106">
        <v>981144</v>
      </c>
      <c r="G11" s="105">
        <v>0</v>
      </c>
      <c r="H11" s="106">
        <v>43910</v>
      </c>
      <c r="I11" s="105">
        <v>0</v>
      </c>
      <c r="J11" s="105">
        <v>0</v>
      </c>
      <c r="K11" s="105">
        <v>0</v>
      </c>
      <c r="L11" s="107">
        <v>317.03699999999998</v>
      </c>
      <c r="M11" s="106">
        <v>289.7</v>
      </c>
      <c r="N11" s="108">
        <v>0</v>
      </c>
      <c r="O11" s="109">
        <v>4872</v>
      </c>
      <c r="P11" s="94">
        <f t="shared" si="0"/>
        <v>4872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4872</v>
      </c>
      <c r="W11" s="116">
        <f t="shared" si="10"/>
        <v>172053.07224000001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981144</v>
      </c>
      <c r="AF11" s="103"/>
      <c r="AG11" s="207"/>
      <c r="AH11" s="208"/>
      <c r="AI11" s="209">
        <f t="shared" si="4"/>
        <v>981144</v>
      </c>
      <c r="AJ11" s="210">
        <f t="shared" si="5"/>
        <v>981144</v>
      </c>
      <c r="AL11" s="203">
        <f t="shared" si="6"/>
        <v>0</v>
      </c>
      <c r="AM11" s="211">
        <f t="shared" si="6"/>
        <v>4872</v>
      </c>
      <c r="AN11" s="212">
        <f t="shared" si="7"/>
        <v>4872</v>
      </c>
      <c r="AO11" s="213">
        <f t="shared" si="8"/>
        <v>1</v>
      </c>
    </row>
    <row r="12" spans="1:41" x14ac:dyDescent="0.2">
      <c r="A12" s="103">
        <v>320</v>
      </c>
      <c r="B12" s="104">
        <v>0.375</v>
      </c>
      <c r="C12" s="105">
        <v>2013</v>
      </c>
      <c r="D12" s="105">
        <v>8</v>
      </c>
      <c r="E12" s="105">
        <v>10</v>
      </c>
      <c r="F12" s="106">
        <v>986016</v>
      </c>
      <c r="G12" s="105">
        <v>0</v>
      </c>
      <c r="H12" s="106">
        <v>44119</v>
      </c>
      <c r="I12" s="105">
        <v>0</v>
      </c>
      <c r="J12" s="105">
        <v>0</v>
      </c>
      <c r="K12" s="105">
        <v>0</v>
      </c>
      <c r="L12" s="107">
        <v>319.8</v>
      </c>
      <c r="M12" s="106">
        <v>203.2</v>
      </c>
      <c r="N12" s="108">
        <v>0</v>
      </c>
      <c r="O12" s="109">
        <v>490</v>
      </c>
      <c r="P12" s="94">
        <f t="shared" si="0"/>
        <v>490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490</v>
      </c>
      <c r="W12" s="116">
        <f t="shared" si="10"/>
        <v>17304.188299999998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986016</v>
      </c>
      <c r="AF12" s="103"/>
      <c r="AG12" s="207"/>
      <c r="AH12" s="208"/>
      <c r="AI12" s="209">
        <f t="shared" si="4"/>
        <v>986016</v>
      </c>
      <c r="AJ12" s="210">
        <f t="shared" si="5"/>
        <v>986016</v>
      </c>
      <c r="AL12" s="203">
        <f t="shared" si="6"/>
        <v>0</v>
      </c>
      <c r="AM12" s="211">
        <f t="shared" si="6"/>
        <v>490</v>
      </c>
      <c r="AN12" s="212">
        <f t="shared" si="7"/>
        <v>490</v>
      </c>
      <c r="AO12" s="213">
        <f t="shared" si="8"/>
        <v>1</v>
      </c>
    </row>
    <row r="13" spans="1:41" x14ac:dyDescent="0.2">
      <c r="A13" s="103">
        <v>320</v>
      </c>
      <c r="B13" s="104">
        <v>0.375</v>
      </c>
      <c r="C13" s="105">
        <v>2013</v>
      </c>
      <c r="D13" s="105">
        <v>8</v>
      </c>
      <c r="E13" s="105">
        <v>11</v>
      </c>
      <c r="F13" s="106">
        <v>986506</v>
      </c>
      <c r="G13" s="105">
        <v>0</v>
      </c>
      <c r="H13" s="106">
        <v>44140</v>
      </c>
      <c r="I13" s="105">
        <v>0</v>
      </c>
      <c r="J13" s="105">
        <v>0</v>
      </c>
      <c r="K13" s="105">
        <v>0</v>
      </c>
      <c r="L13" s="107">
        <v>327.61799999999999</v>
      </c>
      <c r="M13" s="106">
        <v>20.9</v>
      </c>
      <c r="N13" s="108">
        <v>0</v>
      </c>
      <c r="O13" s="109">
        <v>389</v>
      </c>
      <c r="P13" s="94">
        <f t="shared" si="0"/>
        <v>389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389</v>
      </c>
      <c r="W13" s="116">
        <f t="shared" si="10"/>
        <v>13737.406629999999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986506</v>
      </c>
      <c r="AF13" s="103"/>
      <c r="AG13" s="207"/>
      <c r="AH13" s="208"/>
      <c r="AI13" s="209">
        <f t="shared" si="4"/>
        <v>986506</v>
      </c>
      <c r="AJ13" s="210">
        <f t="shared" si="5"/>
        <v>986506</v>
      </c>
      <c r="AL13" s="203">
        <f t="shared" si="6"/>
        <v>0</v>
      </c>
      <c r="AM13" s="211">
        <f t="shared" si="6"/>
        <v>389</v>
      </c>
      <c r="AN13" s="212">
        <f t="shared" si="7"/>
        <v>389</v>
      </c>
      <c r="AO13" s="213">
        <f t="shared" si="8"/>
        <v>1</v>
      </c>
    </row>
    <row r="14" spans="1:41" x14ac:dyDescent="0.2">
      <c r="A14" s="103">
        <v>320</v>
      </c>
      <c r="B14" s="104">
        <v>0.375</v>
      </c>
      <c r="C14" s="105">
        <v>2013</v>
      </c>
      <c r="D14" s="105">
        <v>8</v>
      </c>
      <c r="E14" s="105">
        <v>12</v>
      </c>
      <c r="F14" s="106">
        <v>986895</v>
      </c>
      <c r="G14" s="105">
        <v>0</v>
      </c>
      <c r="H14" s="106">
        <v>44156</v>
      </c>
      <c r="I14" s="105">
        <v>0</v>
      </c>
      <c r="J14" s="105">
        <v>0</v>
      </c>
      <c r="K14" s="105">
        <v>0</v>
      </c>
      <c r="L14" s="107">
        <v>328.43299999999999</v>
      </c>
      <c r="M14" s="106">
        <v>16</v>
      </c>
      <c r="N14" s="108">
        <v>0</v>
      </c>
      <c r="O14" s="109">
        <v>7019</v>
      </c>
      <c r="P14" s="94">
        <f t="shared" si="0"/>
        <v>7019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7019</v>
      </c>
      <c r="W14" s="116">
        <f t="shared" si="10"/>
        <v>247873.66873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986895</v>
      </c>
      <c r="AF14" s="103"/>
      <c r="AG14" s="207"/>
      <c r="AH14" s="208"/>
      <c r="AI14" s="209">
        <f t="shared" si="4"/>
        <v>986895</v>
      </c>
      <c r="AJ14" s="210">
        <f t="shared" si="5"/>
        <v>986895</v>
      </c>
      <c r="AL14" s="203">
        <f t="shared" si="6"/>
        <v>0</v>
      </c>
      <c r="AM14" s="211">
        <f t="shared" si="6"/>
        <v>7019</v>
      </c>
      <c r="AN14" s="212">
        <f t="shared" si="7"/>
        <v>7019</v>
      </c>
      <c r="AO14" s="213">
        <f t="shared" si="8"/>
        <v>1</v>
      </c>
    </row>
    <row r="15" spans="1:41" x14ac:dyDescent="0.2">
      <c r="A15" s="103">
        <v>320</v>
      </c>
      <c r="B15" s="104">
        <v>0.375</v>
      </c>
      <c r="C15" s="105">
        <v>2013</v>
      </c>
      <c r="D15" s="105">
        <v>8</v>
      </c>
      <c r="E15" s="105">
        <v>13</v>
      </c>
      <c r="F15" s="106">
        <v>993914</v>
      </c>
      <c r="G15" s="105">
        <v>0</v>
      </c>
      <c r="H15" s="106">
        <v>44454</v>
      </c>
      <c r="I15" s="105">
        <v>0</v>
      </c>
      <c r="J15" s="105">
        <v>0</v>
      </c>
      <c r="K15" s="105">
        <v>0</v>
      </c>
      <c r="L15" s="107">
        <v>319.31</v>
      </c>
      <c r="M15" s="106">
        <v>292.60000000000002</v>
      </c>
      <c r="N15" s="108">
        <v>0</v>
      </c>
      <c r="O15" s="109">
        <v>7729</v>
      </c>
      <c r="P15" s="94">
        <f t="shared" si="0"/>
        <v>-992271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7729</v>
      </c>
      <c r="W15" s="116">
        <f t="shared" si="10"/>
        <v>272947.08442999999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993914</v>
      </c>
      <c r="AF15" s="103"/>
      <c r="AG15" s="207"/>
      <c r="AH15" s="208"/>
      <c r="AI15" s="209">
        <f t="shared" si="4"/>
        <v>993914</v>
      </c>
      <c r="AJ15" s="210">
        <f t="shared" si="5"/>
        <v>993914</v>
      </c>
      <c r="AL15" s="203">
        <f t="shared" si="6"/>
        <v>0</v>
      </c>
      <c r="AM15" s="211">
        <f t="shared" si="6"/>
        <v>-992271</v>
      </c>
      <c r="AN15" s="212">
        <f t="shared" si="7"/>
        <v>-992271</v>
      </c>
      <c r="AO15" s="213">
        <f t="shared" si="8"/>
        <v>1</v>
      </c>
    </row>
    <row r="16" spans="1:41" x14ac:dyDescent="0.2">
      <c r="A16" s="103">
        <v>320</v>
      </c>
      <c r="B16" s="104">
        <v>0.375</v>
      </c>
      <c r="C16" s="105">
        <v>2013</v>
      </c>
      <c r="D16" s="105">
        <v>8</v>
      </c>
      <c r="E16" s="105">
        <v>14</v>
      </c>
      <c r="F16" s="106">
        <v>1643</v>
      </c>
      <c r="G16" s="105">
        <v>0</v>
      </c>
      <c r="H16" s="106">
        <v>44787</v>
      </c>
      <c r="I16" s="105">
        <v>0</v>
      </c>
      <c r="J16" s="105">
        <v>0</v>
      </c>
      <c r="K16" s="105">
        <v>0</v>
      </c>
      <c r="L16" s="107">
        <v>316.322</v>
      </c>
      <c r="M16" s="106">
        <v>322.10000000000002</v>
      </c>
      <c r="N16" s="108">
        <v>0</v>
      </c>
      <c r="O16" s="109">
        <v>7277</v>
      </c>
      <c r="P16" s="94">
        <f t="shared" si="0"/>
        <v>7277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7277</v>
      </c>
      <c r="W16" s="116">
        <f t="shared" si="10"/>
        <v>256984.85358999998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1643</v>
      </c>
      <c r="AF16" s="103"/>
      <c r="AG16" s="207"/>
      <c r="AH16" s="208"/>
      <c r="AI16" s="209">
        <f t="shared" si="4"/>
        <v>1643</v>
      </c>
      <c r="AJ16" s="210">
        <f t="shared" si="5"/>
        <v>1643</v>
      </c>
      <c r="AL16" s="203">
        <f t="shared" si="6"/>
        <v>0</v>
      </c>
      <c r="AM16" s="211">
        <f t="shared" si="6"/>
        <v>7277</v>
      </c>
      <c r="AN16" s="212">
        <f t="shared" si="7"/>
        <v>7277</v>
      </c>
      <c r="AO16" s="213">
        <f t="shared" si="8"/>
        <v>1</v>
      </c>
    </row>
    <row r="17" spans="1:41" x14ac:dyDescent="0.2">
      <c r="A17" s="103">
        <v>320</v>
      </c>
      <c r="B17" s="104">
        <v>0.375</v>
      </c>
      <c r="C17" s="105">
        <v>2013</v>
      </c>
      <c r="D17" s="105">
        <v>8</v>
      </c>
      <c r="E17" s="105">
        <v>15</v>
      </c>
      <c r="F17" s="106">
        <v>8920</v>
      </c>
      <c r="G17" s="105">
        <v>0</v>
      </c>
      <c r="H17" s="106">
        <v>45100</v>
      </c>
      <c r="I17" s="105">
        <v>0</v>
      </c>
      <c r="J17" s="105">
        <v>0</v>
      </c>
      <c r="K17" s="105">
        <v>0</v>
      </c>
      <c r="L17" s="107">
        <v>316.274</v>
      </c>
      <c r="M17" s="106">
        <v>303.3</v>
      </c>
      <c r="N17" s="108">
        <v>0</v>
      </c>
      <c r="O17" s="109">
        <v>7659</v>
      </c>
      <c r="P17" s="94">
        <f t="shared" si="0"/>
        <v>7659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7659</v>
      </c>
      <c r="W17" s="116">
        <f t="shared" si="10"/>
        <v>270475.05752999999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8920</v>
      </c>
      <c r="AF17" s="103"/>
      <c r="AG17" s="207"/>
      <c r="AH17" s="208"/>
      <c r="AI17" s="209">
        <f t="shared" si="4"/>
        <v>8920</v>
      </c>
      <c r="AJ17" s="210">
        <f t="shared" si="5"/>
        <v>8920</v>
      </c>
      <c r="AL17" s="203">
        <f t="shared" si="6"/>
        <v>0</v>
      </c>
      <c r="AM17" s="211">
        <f t="shared" si="6"/>
        <v>7659</v>
      </c>
      <c r="AN17" s="212">
        <f t="shared" si="7"/>
        <v>7659</v>
      </c>
      <c r="AO17" s="213">
        <f t="shared" si="8"/>
        <v>1</v>
      </c>
    </row>
    <row r="18" spans="1:41" x14ac:dyDescent="0.2">
      <c r="A18" s="103">
        <v>320</v>
      </c>
      <c r="B18" s="104">
        <v>0.375</v>
      </c>
      <c r="C18" s="105">
        <v>2013</v>
      </c>
      <c r="D18" s="105">
        <v>8</v>
      </c>
      <c r="E18" s="105">
        <v>16</v>
      </c>
      <c r="F18" s="106">
        <v>16579</v>
      </c>
      <c r="G18" s="105">
        <v>0</v>
      </c>
      <c r="H18" s="106">
        <v>45431</v>
      </c>
      <c r="I18" s="105">
        <v>0</v>
      </c>
      <c r="J18" s="105">
        <v>0</v>
      </c>
      <c r="K18" s="105">
        <v>0</v>
      </c>
      <c r="L18" s="107">
        <v>316.04360000000003</v>
      </c>
      <c r="M18" s="106">
        <v>319.5</v>
      </c>
      <c r="N18" s="108">
        <v>0</v>
      </c>
      <c r="O18" s="109">
        <v>5847</v>
      </c>
      <c r="P18" s="94">
        <f t="shared" si="0"/>
        <v>5847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5847</v>
      </c>
      <c r="W18" s="116">
        <f t="shared" si="10"/>
        <v>206484.87549000001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16579</v>
      </c>
      <c r="AF18" s="103"/>
      <c r="AG18" s="207"/>
      <c r="AH18" s="208"/>
      <c r="AI18" s="209">
        <f t="shared" si="4"/>
        <v>16579</v>
      </c>
      <c r="AJ18" s="210">
        <f t="shared" si="5"/>
        <v>16579</v>
      </c>
      <c r="AL18" s="203">
        <f t="shared" si="6"/>
        <v>0</v>
      </c>
      <c r="AM18" s="211">
        <f t="shared" si="6"/>
        <v>5847</v>
      </c>
      <c r="AN18" s="212">
        <f t="shared" si="7"/>
        <v>5847</v>
      </c>
      <c r="AO18" s="213">
        <f t="shared" si="8"/>
        <v>1</v>
      </c>
    </row>
    <row r="19" spans="1:41" x14ac:dyDescent="0.2">
      <c r="A19" s="103">
        <v>320</v>
      </c>
      <c r="B19" s="104">
        <v>0.375</v>
      </c>
      <c r="C19" s="105">
        <v>2013</v>
      </c>
      <c r="D19" s="105">
        <v>8</v>
      </c>
      <c r="E19" s="105">
        <v>17</v>
      </c>
      <c r="F19" s="106">
        <v>22426</v>
      </c>
      <c r="G19" s="105">
        <v>0</v>
      </c>
      <c r="H19" s="106">
        <v>45682</v>
      </c>
      <c r="I19" s="105">
        <v>0</v>
      </c>
      <c r="J19" s="105">
        <v>0</v>
      </c>
      <c r="K19" s="105">
        <v>0</v>
      </c>
      <c r="L19" s="107">
        <v>318.58580000000001</v>
      </c>
      <c r="M19" s="106">
        <v>244.3</v>
      </c>
      <c r="N19" s="108">
        <v>0</v>
      </c>
      <c r="O19" s="109">
        <v>262</v>
      </c>
      <c r="P19" s="94">
        <f t="shared" si="0"/>
        <v>262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262</v>
      </c>
      <c r="W19" s="116">
        <f t="shared" si="10"/>
        <v>9252.4435400000002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22426</v>
      </c>
      <c r="AF19" s="103"/>
      <c r="AG19" s="207"/>
      <c r="AH19" s="208"/>
      <c r="AI19" s="209">
        <f t="shared" si="4"/>
        <v>22426</v>
      </c>
      <c r="AJ19" s="210">
        <f t="shared" si="5"/>
        <v>22426</v>
      </c>
      <c r="AL19" s="203">
        <f t="shared" si="6"/>
        <v>0</v>
      </c>
      <c r="AM19" s="211">
        <f t="shared" si="6"/>
        <v>262</v>
      </c>
      <c r="AN19" s="212">
        <f t="shared" si="7"/>
        <v>262</v>
      </c>
      <c r="AO19" s="213">
        <f t="shared" si="8"/>
        <v>1</v>
      </c>
    </row>
    <row r="20" spans="1:41" x14ac:dyDescent="0.2">
      <c r="A20" s="103">
        <v>320</v>
      </c>
      <c r="B20" s="104">
        <v>0.375</v>
      </c>
      <c r="C20" s="105">
        <v>2013</v>
      </c>
      <c r="D20" s="105">
        <v>8</v>
      </c>
      <c r="E20" s="105">
        <v>18</v>
      </c>
      <c r="F20" s="106">
        <v>22688</v>
      </c>
      <c r="G20" s="105">
        <v>0</v>
      </c>
      <c r="H20" s="106">
        <v>45693</v>
      </c>
      <c r="I20" s="105">
        <v>0</v>
      </c>
      <c r="J20" s="105">
        <v>0</v>
      </c>
      <c r="K20" s="105">
        <v>0</v>
      </c>
      <c r="L20" s="107">
        <v>328.24950000000001</v>
      </c>
      <c r="M20" s="106">
        <v>11.4</v>
      </c>
      <c r="N20" s="108">
        <v>0</v>
      </c>
      <c r="O20" s="109">
        <v>288</v>
      </c>
      <c r="P20" s="94">
        <f t="shared" si="0"/>
        <v>288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288</v>
      </c>
      <c r="W20" s="116">
        <f t="shared" si="10"/>
        <v>10170.624959999999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22688</v>
      </c>
      <c r="AF20" s="103"/>
      <c r="AG20" s="207"/>
      <c r="AH20" s="208"/>
      <c r="AI20" s="209">
        <f t="shared" si="4"/>
        <v>22688</v>
      </c>
      <c r="AJ20" s="210">
        <f t="shared" si="5"/>
        <v>22688</v>
      </c>
      <c r="AL20" s="203">
        <f t="shared" si="6"/>
        <v>22702</v>
      </c>
      <c r="AM20" s="211">
        <f t="shared" si="6"/>
        <v>288</v>
      </c>
      <c r="AN20" s="212">
        <f t="shared" si="7"/>
        <v>-22414</v>
      </c>
      <c r="AO20" s="213">
        <f t="shared" si="8"/>
        <v>-77.826388888888886</v>
      </c>
    </row>
    <row r="21" spans="1:41" x14ac:dyDescent="0.2">
      <c r="A21" s="103">
        <v>320</v>
      </c>
      <c r="B21" s="104">
        <v>0.375</v>
      </c>
      <c r="C21" s="105">
        <v>2013</v>
      </c>
      <c r="D21" s="105">
        <v>8</v>
      </c>
      <c r="E21" s="105">
        <v>19</v>
      </c>
      <c r="F21" s="106">
        <v>22976</v>
      </c>
      <c r="G21" s="105">
        <v>0</v>
      </c>
      <c r="H21" s="106">
        <v>45705</v>
      </c>
      <c r="I21" s="105">
        <v>0</v>
      </c>
      <c r="J21" s="105">
        <v>0</v>
      </c>
      <c r="K21" s="105">
        <v>0</v>
      </c>
      <c r="L21" s="107">
        <v>328.34840000000003</v>
      </c>
      <c r="M21" s="106">
        <v>12</v>
      </c>
      <c r="N21" s="108">
        <v>0</v>
      </c>
      <c r="O21" s="109">
        <v>8085</v>
      </c>
      <c r="P21" s="94">
        <f t="shared" si="0"/>
        <v>8085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8085</v>
      </c>
      <c r="W21" s="116">
        <f t="shared" si="10"/>
        <v>285519.10694999999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22976</v>
      </c>
      <c r="AF21" s="103">
        <v>320</v>
      </c>
      <c r="AG21" s="207">
        <v>19</v>
      </c>
      <c r="AH21" s="208">
        <v>22702</v>
      </c>
      <c r="AI21" s="209">
        <f t="shared" si="4"/>
        <v>22976</v>
      </c>
      <c r="AJ21" s="210">
        <f t="shared" si="5"/>
        <v>274</v>
      </c>
      <c r="AL21" s="203">
        <f t="shared" si="6"/>
        <v>941</v>
      </c>
      <c r="AM21" s="211">
        <f t="shared" si="6"/>
        <v>8085</v>
      </c>
      <c r="AN21" s="212">
        <f t="shared" si="7"/>
        <v>7144</v>
      </c>
      <c r="AO21" s="213">
        <f t="shared" si="8"/>
        <v>0.88361162646876934</v>
      </c>
    </row>
    <row r="22" spans="1:41" x14ac:dyDescent="0.2">
      <c r="A22" s="103">
        <v>320</v>
      </c>
      <c r="B22" s="104">
        <v>0.375</v>
      </c>
      <c r="C22" s="105">
        <v>2013</v>
      </c>
      <c r="D22" s="105">
        <v>8</v>
      </c>
      <c r="E22" s="105">
        <v>20</v>
      </c>
      <c r="F22" s="106">
        <v>31061</v>
      </c>
      <c r="G22" s="105">
        <v>0</v>
      </c>
      <c r="H22" s="106">
        <v>46051</v>
      </c>
      <c r="I22" s="105">
        <v>0</v>
      </c>
      <c r="J22" s="105">
        <v>0</v>
      </c>
      <c r="K22" s="105">
        <v>0</v>
      </c>
      <c r="L22" s="107">
        <v>317.91059999999999</v>
      </c>
      <c r="M22" s="106">
        <v>336.9</v>
      </c>
      <c r="N22" s="108">
        <v>0</v>
      </c>
      <c r="O22" s="109">
        <v>7952</v>
      </c>
      <c r="P22" s="94">
        <f t="shared" si="0"/>
        <v>7952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7952</v>
      </c>
      <c r="W22" s="116">
        <f t="shared" si="10"/>
        <v>280822.25584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31061</v>
      </c>
      <c r="AF22" s="103">
        <v>320</v>
      </c>
      <c r="AG22" s="207">
        <v>20</v>
      </c>
      <c r="AH22" s="208">
        <v>23643</v>
      </c>
      <c r="AI22" s="209">
        <f t="shared" si="4"/>
        <v>31061</v>
      </c>
      <c r="AJ22" s="210">
        <f t="shared" si="5"/>
        <v>7418</v>
      </c>
      <c r="AL22" s="203">
        <f t="shared" si="6"/>
        <v>8326</v>
      </c>
      <c r="AM22" s="211">
        <f t="shared" si="6"/>
        <v>7952</v>
      </c>
      <c r="AN22" s="212">
        <f t="shared" si="7"/>
        <v>-374</v>
      </c>
      <c r="AO22" s="213">
        <f t="shared" si="8"/>
        <v>-4.7032193158953725E-2</v>
      </c>
    </row>
    <row r="23" spans="1:41" x14ac:dyDescent="0.2">
      <c r="A23" s="103">
        <v>320</v>
      </c>
      <c r="B23" s="104">
        <v>0.375</v>
      </c>
      <c r="C23" s="105">
        <v>2013</v>
      </c>
      <c r="D23" s="105">
        <v>8</v>
      </c>
      <c r="E23" s="105">
        <v>21</v>
      </c>
      <c r="F23" s="106">
        <v>39013</v>
      </c>
      <c r="G23" s="105">
        <v>0</v>
      </c>
      <c r="H23" s="106">
        <v>46393</v>
      </c>
      <c r="I23" s="105">
        <v>0</v>
      </c>
      <c r="J23" s="105">
        <v>0</v>
      </c>
      <c r="K23" s="105">
        <v>0</v>
      </c>
      <c r="L23" s="107">
        <v>316.1506</v>
      </c>
      <c r="M23" s="106">
        <v>331.4</v>
      </c>
      <c r="N23" s="108">
        <v>0</v>
      </c>
      <c r="O23" s="109">
        <v>7912</v>
      </c>
      <c r="P23" s="94">
        <f t="shared" si="0"/>
        <v>7912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7912</v>
      </c>
      <c r="W23" s="116">
        <f t="shared" si="10"/>
        <v>279409.66904000001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39013</v>
      </c>
      <c r="AF23" s="103">
        <v>320</v>
      </c>
      <c r="AG23" s="207">
        <v>21</v>
      </c>
      <c r="AH23" s="208">
        <v>31969</v>
      </c>
      <c r="AI23" s="209">
        <f t="shared" si="4"/>
        <v>39013</v>
      </c>
      <c r="AJ23" s="210">
        <f t="shared" si="5"/>
        <v>7044</v>
      </c>
      <c r="AL23" s="203">
        <f t="shared" si="6"/>
        <v>8128</v>
      </c>
      <c r="AM23" s="211">
        <f t="shared" si="6"/>
        <v>7912</v>
      </c>
      <c r="AN23" s="212">
        <f t="shared" si="7"/>
        <v>-216</v>
      </c>
      <c r="AO23" s="213">
        <f t="shared" si="8"/>
        <v>-2.7300303336703743E-2</v>
      </c>
    </row>
    <row r="24" spans="1:41" x14ac:dyDescent="0.2">
      <c r="A24" s="103">
        <v>320</v>
      </c>
      <c r="B24" s="104">
        <v>0.375</v>
      </c>
      <c r="C24" s="105">
        <v>2013</v>
      </c>
      <c r="D24" s="105">
        <v>8</v>
      </c>
      <c r="E24" s="105">
        <v>22</v>
      </c>
      <c r="F24" s="106">
        <v>46925</v>
      </c>
      <c r="G24" s="105">
        <v>0</v>
      </c>
      <c r="H24" s="106">
        <v>46731</v>
      </c>
      <c r="I24" s="105">
        <v>0</v>
      </c>
      <c r="J24" s="105">
        <v>0</v>
      </c>
      <c r="K24" s="105">
        <v>0</v>
      </c>
      <c r="L24" s="107">
        <v>317.69439999999997</v>
      </c>
      <c r="M24" s="106">
        <v>330</v>
      </c>
      <c r="N24" s="108">
        <v>0</v>
      </c>
      <c r="O24" s="109">
        <v>7378</v>
      </c>
      <c r="P24" s="94">
        <f t="shared" si="0"/>
        <v>7378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7378</v>
      </c>
      <c r="W24" s="116">
        <f t="shared" si="10"/>
        <v>260551.63526000001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46925</v>
      </c>
      <c r="AF24" s="103">
        <v>320</v>
      </c>
      <c r="AG24" s="207">
        <v>22</v>
      </c>
      <c r="AH24" s="208">
        <v>40097</v>
      </c>
      <c r="AI24" s="209">
        <f t="shared" si="4"/>
        <v>46925</v>
      </c>
      <c r="AJ24" s="210">
        <f t="shared" si="5"/>
        <v>6828</v>
      </c>
      <c r="AL24" s="203">
        <f t="shared" si="6"/>
        <v>7805</v>
      </c>
      <c r="AM24" s="211">
        <f t="shared" si="6"/>
        <v>7378</v>
      </c>
      <c r="AN24" s="212">
        <f t="shared" si="7"/>
        <v>-427</v>
      </c>
      <c r="AO24" s="213">
        <f t="shared" si="8"/>
        <v>-5.7874762808349148E-2</v>
      </c>
    </row>
    <row r="25" spans="1:41" x14ac:dyDescent="0.2">
      <c r="A25" s="103">
        <v>320</v>
      </c>
      <c r="B25" s="104">
        <v>0.375</v>
      </c>
      <c r="C25" s="105">
        <v>2013</v>
      </c>
      <c r="D25" s="105">
        <v>8</v>
      </c>
      <c r="E25" s="105">
        <v>23</v>
      </c>
      <c r="F25" s="106">
        <v>54303</v>
      </c>
      <c r="G25" s="105">
        <v>0</v>
      </c>
      <c r="H25" s="106">
        <v>47047</v>
      </c>
      <c r="I25" s="105">
        <v>0</v>
      </c>
      <c r="J25" s="105">
        <v>0</v>
      </c>
      <c r="K25" s="105">
        <v>0</v>
      </c>
      <c r="L25" s="107">
        <v>318.03539999999998</v>
      </c>
      <c r="M25" s="106">
        <v>307.60000000000002</v>
      </c>
      <c r="N25" s="108">
        <v>0</v>
      </c>
      <c r="O25" s="109">
        <v>3420</v>
      </c>
      <c r="P25" s="94">
        <f t="shared" si="0"/>
        <v>3420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3420</v>
      </c>
      <c r="W25" s="116">
        <f t="shared" si="10"/>
        <v>120776.17139999999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54303</v>
      </c>
      <c r="AF25" s="103">
        <v>320</v>
      </c>
      <c r="AG25" s="207">
        <v>23</v>
      </c>
      <c r="AH25" s="208">
        <v>47902</v>
      </c>
      <c r="AI25" s="209">
        <f t="shared" si="4"/>
        <v>54303</v>
      </c>
      <c r="AJ25" s="210">
        <f t="shared" si="5"/>
        <v>6401</v>
      </c>
      <c r="AL25" s="203">
        <f t="shared" si="6"/>
        <v>6985</v>
      </c>
      <c r="AM25" s="211">
        <f t="shared" si="6"/>
        <v>3420</v>
      </c>
      <c r="AN25" s="212">
        <f t="shared" si="7"/>
        <v>-3565</v>
      </c>
      <c r="AO25" s="213">
        <f t="shared" si="8"/>
        <v>-1.0423976608187135</v>
      </c>
    </row>
    <row r="26" spans="1:41" x14ac:dyDescent="0.2">
      <c r="A26" s="103">
        <v>320</v>
      </c>
      <c r="B26" s="104">
        <v>0.375</v>
      </c>
      <c r="C26" s="105">
        <v>2013</v>
      </c>
      <c r="D26" s="105">
        <v>8</v>
      </c>
      <c r="E26" s="105">
        <v>24</v>
      </c>
      <c r="F26" s="106">
        <v>57723</v>
      </c>
      <c r="G26" s="105">
        <v>0</v>
      </c>
      <c r="H26" s="106">
        <v>47193</v>
      </c>
      <c r="I26" s="105">
        <v>0</v>
      </c>
      <c r="J26" s="105">
        <v>0</v>
      </c>
      <c r="K26" s="105">
        <v>0</v>
      </c>
      <c r="L26" s="107">
        <v>319.70389999999998</v>
      </c>
      <c r="M26" s="106">
        <v>143.1</v>
      </c>
      <c r="N26" s="108">
        <v>0</v>
      </c>
      <c r="O26" s="109">
        <v>154</v>
      </c>
      <c r="P26" s="94">
        <f t="shared" si="0"/>
        <v>154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154</v>
      </c>
      <c r="W26" s="116">
        <f t="shared" si="10"/>
        <v>5438.4591799999998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>57723</v>
      </c>
      <c r="AF26" s="103">
        <v>320</v>
      </c>
      <c r="AG26" s="207">
        <v>24</v>
      </c>
      <c r="AH26" s="208">
        <v>54887</v>
      </c>
      <c r="AI26" s="209">
        <f t="shared" si="4"/>
        <v>57723</v>
      </c>
      <c r="AJ26" s="210">
        <f t="shared" si="5"/>
        <v>2836</v>
      </c>
      <c r="AL26" s="203">
        <f t="shared" si="6"/>
        <v>2989</v>
      </c>
      <c r="AM26" s="211">
        <f t="shared" si="6"/>
        <v>154</v>
      </c>
      <c r="AN26" s="212">
        <f t="shared" si="7"/>
        <v>-2835</v>
      </c>
      <c r="AO26" s="213">
        <f t="shared" si="8"/>
        <v>-18.40909090909091</v>
      </c>
    </row>
    <row r="27" spans="1:41" x14ac:dyDescent="0.2">
      <c r="A27" s="103">
        <v>320</v>
      </c>
      <c r="B27" s="104">
        <v>0.375</v>
      </c>
      <c r="C27" s="105">
        <v>2013</v>
      </c>
      <c r="D27" s="105">
        <v>8</v>
      </c>
      <c r="E27" s="105">
        <v>25</v>
      </c>
      <c r="F27" s="106">
        <v>57877</v>
      </c>
      <c r="G27" s="105">
        <v>0</v>
      </c>
      <c r="H27" s="106">
        <v>47200</v>
      </c>
      <c r="I27" s="105">
        <v>0</v>
      </c>
      <c r="J27" s="105">
        <v>0</v>
      </c>
      <c r="K27" s="105">
        <v>0</v>
      </c>
      <c r="L27" s="107">
        <v>327.24059999999997</v>
      </c>
      <c r="M27" s="106">
        <v>6.8</v>
      </c>
      <c r="N27" s="108">
        <v>0</v>
      </c>
      <c r="O27" s="109">
        <v>59</v>
      </c>
      <c r="P27" s="94">
        <f t="shared" si="0"/>
        <v>59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59</v>
      </c>
      <c r="W27" s="116">
        <f t="shared" si="10"/>
        <v>2083.5655299999999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>57877</v>
      </c>
      <c r="AF27" s="103">
        <v>320</v>
      </c>
      <c r="AG27" s="207">
        <v>25</v>
      </c>
      <c r="AH27" s="208">
        <v>57876</v>
      </c>
      <c r="AI27" s="209">
        <f t="shared" si="4"/>
        <v>57877</v>
      </c>
      <c r="AJ27" s="210">
        <f t="shared" si="5"/>
        <v>1</v>
      </c>
      <c r="AL27" s="203">
        <f t="shared" si="6"/>
        <v>0</v>
      </c>
      <c r="AM27" s="211">
        <f t="shared" si="6"/>
        <v>59</v>
      </c>
      <c r="AN27" s="212">
        <f t="shared" si="7"/>
        <v>59</v>
      </c>
      <c r="AO27" s="213">
        <f t="shared" si="8"/>
        <v>1</v>
      </c>
    </row>
    <row r="28" spans="1:41" x14ac:dyDescent="0.2">
      <c r="A28" s="103">
        <v>320</v>
      </c>
      <c r="B28" s="104">
        <v>0.375</v>
      </c>
      <c r="C28" s="105">
        <v>2013</v>
      </c>
      <c r="D28" s="105">
        <v>8</v>
      </c>
      <c r="E28" s="105">
        <v>26</v>
      </c>
      <c r="F28" s="106">
        <v>57936</v>
      </c>
      <c r="G28" s="105">
        <v>0</v>
      </c>
      <c r="H28" s="106">
        <v>47202</v>
      </c>
      <c r="I28" s="105">
        <v>0</v>
      </c>
      <c r="J28" s="105">
        <v>0</v>
      </c>
      <c r="K28" s="105">
        <v>0</v>
      </c>
      <c r="L28" s="107">
        <v>327.94499999999999</v>
      </c>
      <c r="M28" s="106">
        <v>2.1</v>
      </c>
      <c r="N28" s="108">
        <v>0</v>
      </c>
      <c r="O28" s="109">
        <v>6521</v>
      </c>
      <c r="P28" s="94">
        <f t="shared" si="0"/>
        <v>6521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6521</v>
      </c>
      <c r="W28" s="116">
        <f t="shared" si="10"/>
        <v>230286.96307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>57936</v>
      </c>
      <c r="AF28" s="103">
        <v>320</v>
      </c>
      <c r="AG28" s="207">
        <v>26</v>
      </c>
      <c r="AH28" s="208">
        <v>57876</v>
      </c>
      <c r="AI28" s="209">
        <f t="shared" si="4"/>
        <v>57936</v>
      </c>
      <c r="AJ28" s="210">
        <f t="shared" si="5"/>
        <v>60</v>
      </c>
      <c r="AL28" s="203">
        <f t="shared" si="6"/>
        <v>177</v>
      </c>
      <c r="AM28" s="211">
        <f t="shared" si="6"/>
        <v>6521</v>
      </c>
      <c r="AN28" s="212">
        <f t="shared" si="7"/>
        <v>6344</v>
      </c>
      <c r="AO28" s="213">
        <f t="shared" si="8"/>
        <v>0.97285692378469557</v>
      </c>
    </row>
    <row r="29" spans="1:41" x14ac:dyDescent="0.2">
      <c r="A29" s="103">
        <v>320</v>
      </c>
      <c r="B29" s="104">
        <v>0.375</v>
      </c>
      <c r="C29" s="105">
        <v>2013</v>
      </c>
      <c r="D29" s="105">
        <v>8</v>
      </c>
      <c r="E29" s="105">
        <v>27</v>
      </c>
      <c r="F29" s="106">
        <v>64457</v>
      </c>
      <c r="G29" s="105">
        <v>0</v>
      </c>
      <c r="H29" s="106">
        <v>47480</v>
      </c>
      <c r="I29" s="105">
        <v>0</v>
      </c>
      <c r="J29" s="105">
        <v>0</v>
      </c>
      <c r="K29" s="105">
        <v>0</v>
      </c>
      <c r="L29" s="107">
        <v>318.23739999999998</v>
      </c>
      <c r="M29" s="106">
        <v>272</v>
      </c>
      <c r="N29" s="108">
        <v>0</v>
      </c>
      <c r="O29" s="109">
        <v>7512</v>
      </c>
      <c r="P29" s="94">
        <f t="shared" si="0"/>
        <v>7512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7512</v>
      </c>
      <c r="W29" s="116">
        <f t="shared" si="10"/>
        <v>265283.80103999999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>64457</v>
      </c>
      <c r="AF29" s="103">
        <v>320</v>
      </c>
      <c r="AG29" s="207">
        <v>27</v>
      </c>
      <c r="AH29" s="208">
        <v>58053</v>
      </c>
      <c r="AI29" s="209">
        <f t="shared" si="4"/>
        <v>64457</v>
      </c>
      <c r="AJ29" s="210">
        <f t="shared" si="5"/>
        <v>6404</v>
      </c>
      <c r="AL29" s="203">
        <f t="shared" si="6"/>
        <v>7374</v>
      </c>
      <c r="AM29" s="211">
        <f t="shared" si="6"/>
        <v>7512</v>
      </c>
      <c r="AN29" s="212">
        <f t="shared" si="7"/>
        <v>138</v>
      </c>
      <c r="AO29" s="213">
        <f t="shared" si="8"/>
        <v>1.8370607028753993E-2</v>
      </c>
    </row>
    <row r="30" spans="1:41" x14ac:dyDescent="0.2">
      <c r="A30" s="103">
        <v>320</v>
      </c>
      <c r="B30" s="104">
        <v>0.375</v>
      </c>
      <c r="C30" s="105">
        <v>2013</v>
      </c>
      <c r="D30" s="105">
        <v>8</v>
      </c>
      <c r="E30" s="105">
        <v>28</v>
      </c>
      <c r="F30" s="106">
        <v>71969</v>
      </c>
      <c r="G30" s="105">
        <v>0</v>
      </c>
      <c r="H30" s="106">
        <v>47804</v>
      </c>
      <c r="I30" s="105">
        <v>0</v>
      </c>
      <c r="J30" s="105">
        <v>0</v>
      </c>
      <c r="K30" s="105">
        <v>0</v>
      </c>
      <c r="L30" s="107">
        <v>316.6019</v>
      </c>
      <c r="M30" s="106">
        <v>313.10000000000002</v>
      </c>
      <c r="N30" s="108">
        <v>0</v>
      </c>
      <c r="O30" s="109">
        <v>7533</v>
      </c>
      <c r="P30" s="94">
        <f t="shared" si="0"/>
        <v>7533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7533</v>
      </c>
      <c r="W30" s="116">
        <f t="shared" si="10"/>
        <v>266025.40911000001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>71969</v>
      </c>
      <c r="AF30" s="103">
        <v>320</v>
      </c>
      <c r="AG30" s="207">
        <v>28</v>
      </c>
      <c r="AH30" s="208">
        <v>65427</v>
      </c>
      <c r="AI30" s="209">
        <f t="shared" si="4"/>
        <v>71969</v>
      </c>
      <c r="AJ30" s="210">
        <f t="shared" si="5"/>
        <v>6542</v>
      </c>
      <c r="AL30" s="203">
        <f t="shared" si="6"/>
        <v>-65427</v>
      </c>
      <c r="AM30" s="211">
        <f t="shared" si="6"/>
        <v>7533</v>
      </c>
      <c r="AN30" s="212">
        <f t="shared" si="7"/>
        <v>72960</v>
      </c>
      <c r="AO30" s="213">
        <f t="shared" si="8"/>
        <v>9.6853843090402236</v>
      </c>
    </row>
    <row r="31" spans="1:41" x14ac:dyDescent="0.2">
      <c r="A31" s="103">
        <v>320</v>
      </c>
      <c r="B31" s="104">
        <v>0.375</v>
      </c>
      <c r="C31" s="105">
        <v>2013</v>
      </c>
      <c r="D31" s="105">
        <v>8</v>
      </c>
      <c r="E31" s="105">
        <v>29</v>
      </c>
      <c r="F31" s="106">
        <v>79502</v>
      </c>
      <c r="G31" s="105">
        <v>0</v>
      </c>
      <c r="H31" s="106">
        <v>48129</v>
      </c>
      <c r="I31" s="105">
        <v>0</v>
      </c>
      <c r="J31" s="105">
        <v>0</v>
      </c>
      <c r="K31" s="105">
        <v>0</v>
      </c>
      <c r="L31" s="107">
        <v>315.32749999999999</v>
      </c>
      <c r="M31" s="106">
        <v>314.10000000000002</v>
      </c>
      <c r="N31" s="108">
        <v>0</v>
      </c>
      <c r="O31" s="109">
        <v>6753</v>
      </c>
      <c r="P31" s="94">
        <f t="shared" si="0"/>
        <v>6753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6753</v>
      </c>
      <c r="W31" s="116">
        <f t="shared" si="10"/>
        <v>238479.96651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>79502</v>
      </c>
      <c r="AF31" s="103"/>
      <c r="AG31" s="207"/>
      <c r="AH31" s="208"/>
      <c r="AI31" s="209">
        <f t="shared" si="4"/>
        <v>79502</v>
      </c>
      <c r="AJ31" s="210">
        <f t="shared" si="5"/>
        <v>79502</v>
      </c>
      <c r="AL31" s="203">
        <f t="shared" si="6"/>
        <v>0</v>
      </c>
      <c r="AM31" s="211">
        <f t="shared" si="6"/>
        <v>6753</v>
      </c>
      <c r="AN31" s="212">
        <f t="shared" si="7"/>
        <v>6753</v>
      </c>
      <c r="AO31" s="213">
        <f t="shared" si="8"/>
        <v>1</v>
      </c>
    </row>
    <row r="32" spans="1:41" x14ac:dyDescent="0.2">
      <c r="A32" s="103">
        <v>320</v>
      </c>
      <c r="B32" s="104">
        <v>0.375</v>
      </c>
      <c r="C32" s="105">
        <v>2013</v>
      </c>
      <c r="D32" s="105">
        <v>8</v>
      </c>
      <c r="E32" s="105">
        <v>30</v>
      </c>
      <c r="F32" s="106">
        <v>86255</v>
      </c>
      <c r="G32" s="105">
        <v>0</v>
      </c>
      <c r="H32" s="106">
        <v>48419</v>
      </c>
      <c r="I32" s="105">
        <v>0</v>
      </c>
      <c r="J32" s="105">
        <v>0</v>
      </c>
      <c r="K32" s="105">
        <v>0</v>
      </c>
      <c r="L32" s="107">
        <v>316.94510000000002</v>
      </c>
      <c r="M32" s="106">
        <v>281.89999999999998</v>
      </c>
      <c r="N32" s="108">
        <v>0</v>
      </c>
      <c r="O32" s="109">
        <v>4996</v>
      </c>
      <c r="P32" s="94">
        <f t="shared" si="0"/>
        <v>4996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4996</v>
      </c>
      <c r="W32" s="116">
        <f t="shared" si="10"/>
        <v>176432.09132000001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>86255</v>
      </c>
      <c r="AF32" s="103"/>
      <c r="AG32" s="207"/>
      <c r="AH32" s="208"/>
      <c r="AI32" s="209">
        <f t="shared" si="4"/>
        <v>86255</v>
      </c>
      <c r="AJ32" s="210">
        <f t="shared" si="5"/>
        <v>86255</v>
      </c>
      <c r="AL32" s="203">
        <f t="shared" si="6"/>
        <v>0</v>
      </c>
      <c r="AM32" s="211">
        <f t="shared" si="6"/>
        <v>4996</v>
      </c>
      <c r="AN32" s="212">
        <f t="shared" si="7"/>
        <v>4996</v>
      </c>
      <c r="AO32" s="213">
        <f t="shared" si="8"/>
        <v>1</v>
      </c>
    </row>
    <row r="33" spans="1:41" ht="13.5" thickBot="1" x14ac:dyDescent="0.25">
      <c r="A33" s="103">
        <v>320</v>
      </c>
      <c r="B33" s="104">
        <v>0.375</v>
      </c>
      <c r="C33" s="105">
        <v>2013</v>
      </c>
      <c r="D33" s="105">
        <v>8</v>
      </c>
      <c r="E33" s="105">
        <v>31</v>
      </c>
      <c r="F33" s="106">
        <v>91251</v>
      </c>
      <c r="G33" s="105">
        <v>0</v>
      </c>
      <c r="H33" s="106">
        <v>48635</v>
      </c>
      <c r="I33" s="105">
        <v>0</v>
      </c>
      <c r="J33" s="105">
        <v>0</v>
      </c>
      <c r="K33" s="105">
        <v>0</v>
      </c>
      <c r="L33" s="107">
        <v>317.87099999999998</v>
      </c>
      <c r="M33" s="106">
        <v>208.8</v>
      </c>
      <c r="N33" s="108">
        <v>0</v>
      </c>
      <c r="O33" s="109">
        <v>278</v>
      </c>
      <c r="P33" s="94">
        <f t="shared" si="0"/>
        <v>278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278</v>
      </c>
      <c r="W33" s="120">
        <f t="shared" si="10"/>
        <v>9817.4782599999999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>91251</v>
      </c>
      <c r="AF33" s="103"/>
      <c r="AG33" s="207"/>
      <c r="AH33" s="208"/>
      <c r="AI33" s="209">
        <f t="shared" si="4"/>
        <v>91251</v>
      </c>
      <c r="AJ33" s="210">
        <f t="shared" si="5"/>
        <v>91251</v>
      </c>
      <c r="AL33" s="203">
        <f t="shared" si="6"/>
        <v>0</v>
      </c>
      <c r="AM33" s="214">
        <f t="shared" si="6"/>
        <v>278</v>
      </c>
      <c r="AN33" s="212">
        <f t="shared" si="7"/>
        <v>278</v>
      </c>
      <c r="AO33" s="213">
        <f t="shared" si="8"/>
        <v>1</v>
      </c>
    </row>
    <row r="34" spans="1:41" ht="13.5" thickBot="1" x14ac:dyDescent="0.25">
      <c r="A34" s="7">
        <v>320</v>
      </c>
      <c r="B34" s="121">
        <v>0.375</v>
      </c>
      <c r="C34" s="6">
        <v>2013</v>
      </c>
      <c r="D34" s="6">
        <v>9</v>
      </c>
      <c r="E34" s="6">
        <v>1</v>
      </c>
      <c r="F34" s="122">
        <v>91529</v>
      </c>
      <c r="G34" s="6">
        <v>0</v>
      </c>
      <c r="H34" s="122">
        <v>48647</v>
      </c>
      <c r="I34" s="6">
        <v>0</v>
      </c>
      <c r="J34" s="6">
        <v>0</v>
      </c>
      <c r="K34" s="6">
        <v>0</v>
      </c>
      <c r="L34" s="123">
        <v>326.71629999999999</v>
      </c>
      <c r="M34" s="122">
        <v>12.3</v>
      </c>
      <c r="N34" s="124">
        <v>0</v>
      </c>
      <c r="O34" s="125">
        <v>0</v>
      </c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>91529</v>
      </c>
      <c r="AF34" s="7"/>
      <c r="AG34" s="215"/>
      <c r="AH34" s="216"/>
      <c r="AI34" s="217">
        <f t="shared" si="4"/>
        <v>91529</v>
      </c>
      <c r="AJ34" s="218">
        <f t="shared" si="5"/>
        <v>91529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32</v>
      </c>
      <c r="K36" s="134" t="s">
        <v>46</v>
      </c>
      <c r="L36" s="136">
        <f>MAX(L3:L34)</f>
        <v>328.43299999999999</v>
      </c>
      <c r="M36" s="136">
        <f>MAX(M3:M34)</f>
        <v>336.9</v>
      </c>
      <c r="N36" s="134" t="s">
        <v>12</v>
      </c>
      <c r="O36" s="136">
        <f>SUM(O3:O33)</f>
        <v>158543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158543</v>
      </c>
      <c r="W36" s="140">
        <f>SUM(W3:W33)</f>
        <v>5598893.7258100007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11</v>
      </c>
      <c r="AJ36" s="223">
        <f>SUM(AJ3:AJ33)</f>
        <v>12013902</v>
      </c>
      <c r="AK36" s="224" t="s">
        <v>52</v>
      </c>
      <c r="AL36" s="225"/>
      <c r="AM36" s="225"/>
      <c r="AN36" s="223">
        <f>SUM(AN3:AN33)</f>
        <v>91529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318.425540625</v>
      </c>
      <c r="M37" s="144">
        <f>AVERAGE(M3:M34)</f>
        <v>199.47812500000009</v>
      </c>
      <c r="N37" s="134" t="s">
        <v>48</v>
      </c>
      <c r="O37" s="145">
        <f>O36*35.31467</f>
        <v>5598893.7258099997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21</v>
      </c>
      <c r="AN37" s="228">
        <f>IFERROR(AN36/SUM(AM3:AM33),"")</f>
        <v>-0.10877442341082194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305.32499999999999</v>
      </c>
      <c r="M38" s="145">
        <f>MIN(M3:M34)</f>
        <v>2.1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350.26809468750002</v>
      </c>
      <c r="M44" s="152">
        <f>M37*(1+$L$43)</f>
        <v>219.42593750000012</v>
      </c>
    </row>
    <row r="45" spans="1:41" x14ac:dyDescent="0.2">
      <c r="K45" s="151" t="s">
        <v>62</v>
      </c>
      <c r="L45" s="152">
        <f>L37*(1-$L$43)</f>
        <v>286.58298656250003</v>
      </c>
      <c r="M45" s="152">
        <f>M37*(1-$L$43)</f>
        <v>179.53031250000009</v>
      </c>
    </row>
    <row r="47" spans="1:41" x14ac:dyDescent="0.2">
      <c r="A47" s="134" t="s">
        <v>63</v>
      </c>
      <c r="B47" s="153" t="s">
        <v>64</v>
      </c>
    </row>
    <row r="48" spans="1:41" x14ac:dyDescent="0.2">
      <c r="A48" s="134" t="s">
        <v>65</v>
      </c>
      <c r="B48" s="154">
        <v>40583</v>
      </c>
    </row>
  </sheetData>
  <phoneticPr fontId="0" type="noConversion"/>
  <conditionalFormatting sqref="L3:L34">
    <cfRule type="cellIs" dxfId="47" priority="47" stopIfTrue="1" operator="lessThan">
      <formula>$L$45</formula>
    </cfRule>
    <cfRule type="cellIs" dxfId="46" priority="48" stopIfTrue="1" operator="greaterThan">
      <formula>$L$44</formula>
    </cfRule>
  </conditionalFormatting>
  <conditionalFormatting sqref="M3:M34">
    <cfRule type="cellIs" dxfId="45" priority="45" stopIfTrue="1" operator="lessThan">
      <formula>$M$45</formula>
    </cfRule>
    <cfRule type="cellIs" dxfId="44" priority="46" stopIfTrue="1" operator="greaterThan">
      <formula>$M$44</formula>
    </cfRule>
  </conditionalFormatting>
  <conditionalFormatting sqref="O3:O34">
    <cfRule type="cellIs" dxfId="43" priority="44" stopIfTrue="1" operator="lessThan">
      <formula>0</formula>
    </cfRule>
  </conditionalFormatting>
  <conditionalFormatting sqref="O3:O33">
    <cfRule type="cellIs" dxfId="42" priority="43" stopIfTrue="1" operator="lessThan">
      <formula>0</formula>
    </cfRule>
  </conditionalFormatting>
  <conditionalFormatting sqref="O3">
    <cfRule type="cellIs" dxfId="41" priority="42" stopIfTrue="1" operator="notEqual">
      <formula>$P$3</formula>
    </cfRule>
  </conditionalFormatting>
  <conditionalFormatting sqref="O4">
    <cfRule type="cellIs" dxfId="40" priority="41" stopIfTrue="1" operator="notEqual">
      <formula>P$4</formula>
    </cfRule>
  </conditionalFormatting>
  <conditionalFormatting sqref="O5">
    <cfRule type="cellIs" dxfId="39" priority="40" stopIfTrue="1" operator="notEqual">
      <formula>$P$5</formula>
    </cfRule>
  </conditionalFormatting>
  <conditionalFormatting sqref="O6">
    <cfRule type="cellIs" dxfId="38" priority="39" stopIfTrue="1" operator="notEqual">
      <formula>$P$6</formula>
    </cfRule>
  </conditionalFormatting>
  <conditionalFormatting sqref="O7">
    <cfRule type="cellIs" dxfId="37" priority="38" stopIfTrue="1" operator="notEqual">
      <formula>$P$7</formula>
    </cfRule>
  </conditionalFormatting>
  <conditionalFormatting sqref="O8">
    <cfRule type="cellIs" dxfId="36" priority="37" stopIfTrue="1" operator="notEqual">
      <formula>$P$8</formula>
    </cfRule>
  </conditionalFormatting>
  <conditionalFormatting sqref="O9">
    <cfRule type="cellIs" dxfId="35" priority="36" stopIfTrue="1" operator="notEqual">
      <formula>$P$9</formula>
    </cfRule>
  </conditionalFormatting>
  <conditionalFormatting sqref="O10">
    <cfRule type="cellIs" dxfId="34" priority="34" stopIfTrue="1" operator="notEqual">
      <formula>$P$10</formula>
    </cfRule>
    <cfRule type="cellIs" dxfId="33" priority="35" stopIfTrue="1" operator="greaterThan">
      <formula>$P$10</formula>
    </cfRule>
  </conditionalFormatting>
  <conditionalFormatting sqref="O11">
    <cfRule type="cellIs" dxfId="32" priority="32" stopIfTrue="1" operator="notEqual">
      <formula>$P$11</formula>
    </cfRule>
    <cfRule type="cellIs" dxfId="31" priority="33" stopIfTrue="1" operator="greaterThan">
      <formula>$P$11</formula>
    </cfRule>
  </conditionalFormatting>
  <conditionalFormatting sqref="O12">
    <cfRule type="cellIs" dxfId="30" priority="31" stopIfTrue="1" operator="notEqual">
      <formula>$P$12</formula>
    </cfRule>
  </conditionalFormatting>
  <conditionalFormatting sqref="O14">
    <cfRule type="cellIs" dxfId="29" priority="30" stopIfTrue="1" operator="notEqual">
      <formula>$P$14</formula>
    </cfRule>
  </conditionalFormatting>
  <conditionalFormatting sqref="O15">
    <cfRule type="cellIs" dxfId="28" priority="29" stopIfTrue="1" operator="notEqual">
      <formula>$P$15</formula>
    </cfRule>
  </conditionalFormatting>
  <conditionalFormatting sqref="O16">
    <cfRule type="cellIs" dxfId="27" priority="28" stopIfTrue="1" operator="notEqual">
      <formula>$P$16</formula>
    </cfRule>
  </conditionalFormatting>
  <conditionalFormatting sqref="O17">
    <cfRule type="cellIs" dxfId="26" priority="27" stopIfTrue="1" operator="notEqual">
      <formula>$P$17</formula>
    </cfRule>
  </conditionalFormatting>
  <conditionalFormatting sqref="O18">
    <cfRule type="cellIs" dxfId="25" priority="26" stopIfTrue="1" operator="notEqual">
      <formula>$P$18</formula>
    </cfRule>
  </conditionalFormatting>
  <conditionalFormatting sqref="O19">
    <cfRule type="cellIs" dxfId="24" priority="24" stopIfTrue="1" operator="notEqual">
      <formula>$P$19</formula>
    </cfRule>
    <cfRule type="cellIs" dxfId="23" priority="25" stopIfTrue="1" operator="greaterThan">
      <formula>$P$19</formula>
    </cfRule>
  </conditionalFormatting>
  <conditionalFormatting sqref="O20">
    <cfRule type="cellIs" dxfId="22" priority="22" stopIfTrue="1" operator="notEqual">
      <formula>$P$20</formula>
    </cfRule>
    <cfRule type="cellIs" dxfId="21" priority="23" stopIfTrue="1" operator="greaterThan">
      <formula>$P$20</formula>
    </cfRule>
  </conditionalFormatting>
  <conditionalFormatting sqref="O21">
    <cfRule type="cellIs" dxfId="20" priority="21" stopIfTrue="1" operator="notEqual">
      <formula>$P$21</formula>
    </cfRule>
  </conditionalFormatting>
  <conditionalFormatting sqref="O22">
    <cfRule type="cellIs" dxfId="19" priority="20" stopIfTrue="1" operator="notEqual">
      <formula>$P$22</formula>
    </cfRule>
  </conditionalFormatting>
  <conditionalFormatting sqref="O23">
    <cfRule type="cellIs" dxfId="18" priority="19" stopIfTrue="1" operator="notEqual">
      <formula>$P$23</formula>
    </cfRule>
  </conditionalFormatting>
  <conditionalFormatting sqref="O24">
    <cfRule type="cellIs" dxfId="17" priority="17" stopIfTrue="1" operator="notEqual">
      <formula>$P$24</formula>
    </cfRule>
    <cfRule type="cellIs" dxfId="16" priority="18" stopIfTrue="1" operator="greaterThan">
      <formula>$P$24</formula>
    </cfRule>
  </conditionalFormatting>
  <conditionalFormatting sqref="O25">
    <cfRule type="cellIs" dxfId="15" priority="15" stopIfTrue="1" operator="notEqual">
      <formula>$P$25</formula>
    </cfRule>
    <cfRule type="cellIs" dxfId="14" priority="16" stopIfTrue="1" operator="greaterThan">
      <formula>$P$25</formula>
    </cfRule>
  </conditionalFormatting>
  <conditionalFormatting sqref="O26">
    <cfRule type="cellIs" dxfId="13" priority="14" stopIfTrue="1" operator="notEqual">
      <formula>$P$26</formula>
    </cfRule>
  </conditionalFormatting>
  <conditionalFormatting sqref="O27">
    <cfRule type="cellIs" dxfId="12" priority="13" stopIfTrue="1" operator="notEqual">
      <formula>$P$27</formula>
    </cfRule>
  </conditionalFormatting>
  <conditionalFormatting sqref="O28">
    <cfRule type="cellIs" dxfId="11" priority="12" stopIfTrue="1" operator="notEqual">
      <formula>$P$28</formula>
    </cfRule>
  </conditionalFormatting>
  <conditionalFormatting sqref="O29">
    <cfRule type="cellIs" dxfId="10" priority="11" stopIfTrue="1" operator="notEqual">
      <formula>$P$29</formula>
    </cfRule>
  </conditionalFormatting>
  <conditionalFormatting sqref="O30">
    <cfRule type="cellIs" dxfId="9" priority="10" stopIfTrue="1" operator="notEqual">
      <formula>$P$30</formula>
    </cfRule>
  </conditionalFormatting>
  <conditionalFormatting sqref="O31">
    <cfRule type="cellIs" dxfId="8" priority="8" stopIfTrue="1" operator="notEqual">
      <formula>$P$31</formula>
    </cfRule>
    <cfRule type="cellIs" dxfId="7" priority="9" stopIfTrue="1" operator="greaterThan">
      <formula>$P$31</formula>
    </cfRule>
  </conditionalFormatting>
  <conditionalFormatting sqref="O32">
    <cfRule type="cellIs" dxfId="6" priority="6" stopIfTrue="1" operator="notEqual">
      <formula>$P$32</formula>
    </cfRule>
    <cfRule type="cellIs" dxfId="5" priority="7" stopIfTrue="1" operator="greaterThan">
      <formula>$P$32</formula>
    </cfRule>
  </conditionalFormatting>
  <conditionalFormatting sqref="O33">
    <cfRule type="cellIs" dxfId="4" priority="5" stopIfTrue="1" operator="notEqual">
      <formula>$P$33</formula>
    </cfRule>
  </conditionalFormatting>
  <conditionalFormatting sqref="O13">
    <cfRule type="cellIs" dxfId="3" priority="4" stopIfTrue="1" operator="notEqual">
      <formula>$P$13</formula>
    </cfRule>
  </conditionalFormatting>
  <conditionalFormatting sqref="AG3:AG34">
    <cfRule type="cellIs" dxfId="2" priority="3" stopIfTrue="1" operator="notEqual">
      <formula>E3</formula>
    </cfRule>
  </conditionalFormatting>
  <conditionalFormatting sqref="AH3:AH34">
    <cfRule type="cellIs" dxfId="1" priority="2" stopIfTrue="1" operator="notBetween">
      <formula>AI3+$AG$40</formula>
      <formula>AI3-$AG$40</formula>
    </cfRule>
  </conditionalFormatting>
  <conditionalFormatting sqref="AL3:AL33">
    <cfRule type="cellIs" dxfId="0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3">
    <pageSetUpPr fitToPage="1"/>
  </sheetPr>
  <dimension ref="A1:AU63"/>
  <sheetViews>
    <sheetView topLeftCell="O11" zoomScaleNormal="100" workbookViewId="0">
      <selection activeCell="AM11" sqref="AM11"/>
    </sheetView>
  </sheetViews>
  <sheetFormatPr baseColWidth="10" defaultRowHeight="12.75" x14ac:dyDescent="0.2"/>
  <cols>
    <col min="1" max="1" width="19.85546875" style="11" bestFit="1" customWidth="1"/>
    <col min="2" max="2" width="11" style="11" bestFit="1" customWidth="1"/>
    <col min="3" max="3" width="10.5703125" style="11" bestFit="1" customWidth="1"/>
    <col min="4" max="4" width="14.85546875" style="11" bestFit="1" customWidth="1"/>
    <col min="5" max="5" width="10.28515625" style="11" customWidth="1"/>
    <col min="6" max="6" width="11.5703125" style="11" customWidth="1"/>
    <col min="7" max="7" width="10.5703125" style="11" customWidth="1"/>
    <col min="8" max="8" width="16.42578125" style="11" bestFit="1" customWidth="1"/>
    <col min="9" max="9" width="22.85546875" style="11" bestFit="1" customWidth="1"/>
    <col min="10" max="10" width="22.42578125" style="11" bestFit="1" customWidth="1"/>
    <col min="11" max="11" width="12.42578125" style="11" customWidth="1"/>
    <col min="12" max="12" width="10.28515625" style="11" customWidth="1"/>
    <col min="13" max="13" width="10.5703125" style="11" customWidth="1"/>
    <col min="14" max="14" width="11.7109375" style="11" customWidth="1"/>
    <col min="15" max="15" width="24.28515625" style="11" bestFit="1" customWidth="1"/>
    <col min="16" max="16" width="13.42578125" style="11" customWidth="1"/>
    <col min="17" max="18" width="10.42578125" style="11" customWidth="1"/>
    <col min="19" max="19" width="13.85546875" style="11" bestFit="1" customWidth="1"/>
    <col min="20" max="20" width="11" style="11" bestFit="1" customWidth="1"/>
    <col min="21" max="21" width="9.5703125" style="11" hidden="1" customWidth="1"/>
    <col min="22" max="23" width="19.140625" style="11" hidden="1" customWidth="1"/>
    <col min="24" max="24" width="16.85546875" style="11" hidden="1" customWidth="1"/>
    <col min="25" max="26" width="14.140625" style="11" hidden="1" customWidth="1"/>
    <col min="27" max="27" width="9.42578125" style="11" hidden="1" customWidth="1"/>
    <col min="28" max="31" width="15.42578125" style="11" hidden="1" customWidth="1"/>
    <col min="32" max="36" width="10.140625" style="11" hidden="1" customWidth="1"/>
    <col min="37" max="38" width="11.7109375" style="11" bestFit="1" customWidth="1"/>
    <col min="39" max="39" width="17" style="11" customWidth="1"/>
    <col min="40" max="40" width="14.7109375" style="11" customWidth="1"/>
    <col min="41" max="41" width="14.5703125" style="11" bestFit="1" customWidth="1"/>
    <col min="42" max="42" width="8.85546875" style="11" bestFit="1" customWidth="1"/>
    <col min="43" max="43" width="13.85546875" style="11" customWidth="1"/>
    <col min="44" max="44" width="6.42578125" style="11" bestFit="1" customWidth="1"/>
    <col min="45" max="45" width="13.140625" style="11" bestFit="1" customWidth="1"/>
    <col min="46" max="46" width="6.7109375" style="11" bestFit="1" customWidth="1"/>
    <col min="47" max="47" width="11.5703125" style="11" bestFit="1" customWidth="1"/>
    <col min="48" max="16384" width="11.42578125" style="11"/>
  </cols>
  <sheetData>
    <row r="1" spans="1:47" x14ac:dyDescent="0.2">
      <c r="A1" s="266" t="s">
        <v>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</row>
    <row r="2" spans="1:47" x14ac:dyDescent="0.2">
      <c r="A2" s="265" t="s">
        <v>2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</row>
    <row r="3" spans="1:47" x14ac:dyDescent="0.2">
      <c r="A3" s="10" t="s">
        <v>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</row>
    <row r="4" spans="1:47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1:47" x14ac:dyDescent="0.2">
      <c r="A5" s="260"/>
      <c r="B5" s="260"/>
      <c r="C5" s="260"/>
      <c r="D5" s="260"/>
      <c r="E5" s="260"/>
      <c r="F5" s="260"/>
      <c r="G5" s="260"/>
      <c r="H5" s="260"/>
      <c r="I5" s="10"/>
    </row>
    <row r="6" spans="1:47" x14ac:dyDescent="0.2">
      <c r="A6" s="261" t="s">
        <v>1</v>
      </c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1"/>
    </row>
    <row r="7" spans="1:47" x14ac:dyDescent="0.2">
      <c r="A7" s="262" t="s">
        <v>110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262"/>
      <c r="AH7" s="262"/>
      <c r="AI7" s="262"/>
      <c r="AJ7" s="262"/>
      <c r="AK7" s="262"/>
      <c r="AL7" s="262"/>
      <c r="AM7" s="262"/>
      <c r="AN7" s="262"/>
      <c r="AO7" s="262"/>
      <c r="AP7" s="262"/>
      <c r="AQ7" s="262"/>
    </row>
    <row r="8" spans="1:47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</row>
    <row r="9" spans="1:47" s="20" customFormat="1" ht="24" x14ac:dyDescent="0.2">
      <c r="A9" s="13" t="s">
        <v>4</v>
      </c>
      <c r="B9" s="264" t="s">
        <v>111</v>
      </c>
      <c r="C9" s="264" t="s">
        <v>112</v>
      </c>
      <c r="D9" s="264" t="s">
        <v>113</v>
      </c>
      <c r="E9" s="264" t="s">
        <v>114</v>
      </c>
      <c r="F9" s="264" t="s">
        <v>115</v>
      </c>
      <c r="G9" s="264" t="s">
        <v>116</v>
      </c>
      <c r="H9" s="264" t="s">
        <v>117</v>
      </c>
      <c r="I9" s="264" t="s">
        <v>118</v>
      </c>
      <c r="J9" s="264" t="s">
        <v>119</v>
      </c>
      <c r="K9" s="264" t="s">
        <v>120</v>
      </c>
      <c r="L9" s="264" t="s">
        <v>121</v>
      </c>
      <c r="M9" s="264" t="s">
        <v>122</v>
      </c>
      <c r="N9" s="264" t="s">
        <v>123</v>
      </c>
      <c r="O9" s="264" t="s">
        <v>124</v>
      </c>
      <c r="P9" s="264" t="s">
        <v>125</v>
      </c>
      <c r="Q9" s="264" t="s">
        <v>126</v>
      </c>
      <c r="R9" s="264" t="s">
        <v>127</v>
      </c>
      <c r="S9" s="264" t="s">
        <v>128</v>
      </c>
      <c r="T9" s="264" t="s">
        <v>129</v>
      </c>
      <c r="U9" s="19" t="s">
        <v>93</v>
      </c>
      <c r="V9" s="19" t="s">
        <v>94</v>
      </c>
      <c r="W9" s="19" t="s">
        <v>95</v>
      </c>
      <c r="X9" s="19" t="s">
        <v>96</v>
      </c>
      <c r="Y9" s="19" t="s">
        <v>97</v>
      </c>
      <c r="Z9" s="19" t="s">
        <v>98</v>
      </c>
      <c r="AA9" s="19" t="s">
        <v>99</v>
      </c>
      <c r="AB9" s="19" t="s">
        <v>100</v>
      </c>
      <c r="AC9" s="19" t="s">
        <v>101</v>
      </c>
      <c r="AD9" s="19" t="s">
        <v>102</v>
      </c>
      <c r="AE9" s="19" t="s">
        <v>103</v>
      </c>
      <c r="AF9" s="19" t="s">
        <v>104</v>
      </c>
      <c r="AG9" s="19" t="s">
        <v>105</v>
      </c>
      <c r="AH9" s="19" t="s">
        <v>106</v>
      </c>
      <c r="AI9" s="19" t="s">
        <v>107</v>
      </c>
      <c r="AJ9" s="19" t="s">
        <v>108</v>
      </c>
      <c r="AK9" s="272" t="s">
        <v>7</v>
      </c>
      <c r="AL9" s="273"/>
      <c r="AM9" s="274" t="s">
        <v>8</v>
      </c>
      <c r="AN9" s="274"/>
      <c r="AO9" s="49" t="s">
        <v>5</v>
      </c>
      <c r="AP9" s="275" t="s">
        <v>15</v>
      </c>
      <c r="AQ9" s="276"/>
    </row>
    <row r="10" spans="1:47" x14ac:dyDescent="0.2">
      <c r="A10" s="13"/>
      <c r="B10" s="270" t="s">
        <v>12</v>
      </c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64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14"/>
      <c r="AL10" s="14"/>
      <c r="AM10" s="14"/>
      <c r="AN10" s="14"/>
      <c r="AO10" s="22"/>
      <c r="AP10" s="23" t="s">
        <v>6</v>
      </c>
      <c r="AQ10" s="24" t="s">
        <v>16</v>
      </c>
    </row>
    <row r="11" spans="1:47" x14ac:dyDescent="0.2">
      <c r="A11" s="62">
        <v>20130801</v>
      </c>
      <c r="B11" s="15">
        <v>0</v>
      </c>
      <c r="C11" s="15">
        <v>6547</v>
      </c>
      <c r="D11" s="15">
        <v>1209</v>
      </c>
      <c r="E11" s="15">
        <v>1904</v>
      </c>
      <c r="F11" s="15">
        <v>716</v>
      </c>
      <c r="G11" s="15">
        <v>8351</v>
      </c>
      <c r="H11" s="15">
        <v>1079</v>
      </c>
      <c r="I11" s="15">
        <v>11092</v>
      </c>
      <c r="J11" s="15">
        <v>1887</v>
      </c>
      <c r="K11" s="15">
        <v>26850</v>
      </c>
      <c r="L11" s="15">
        <v>1716</v>
      </c>
      <c r="M11" s="15">
        <v>610</v>
      </c>
      <c r="N11" s="15">
        <v>8635</v>
      </c>
      <c r="O11" s="15">
        <v>5699</v>
      </c>
      <c r="P11" s="15">
        <v>2213</v>
      </c>
      <c r="Q11" s="15">
        <v>34</v>
      </c>
      <c r="R11" s="15">
        <v>1664</v>
      </c>
      <c r="S11" s="15">
        <v>5519</v>
      </c>
      <c r="T11" s="15">
        <v>13055</v>
      </c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>
        <f>SUM(B11:AJ11)</f>
        <v>98780</v>
      </c>
      <c r="AL11" s="15">
        <f>AVERAGE($AK$11:$AK$17)</f>
        <v>82839.428571428565</v>
      </c>
      <c r="AM11" s="15"/>
      <c r="AN11" s="15" t="e">
        <f>AVERAGE($AM$11:$AM$17)</f>
        <v>#DIV/0!</v>
      </c>
      <c r="AO11" s="15">
        <v>98780</v>
      </c>
      <c r="AP11" s="25" t="e">
        <f>(AM11-AK11)/AM11</f>
        <v>#DIV/0!</v>
      </c>
      <c r="AQ11" s="25">
        <f>(AO11-AM11)/AO11</f>
        <v>1</v>
      </c>
      <c r="AR11" s="2"/>
      <c r="AS11" s="26"/>
      <c r="AT11" s="26"/>
      <c r="AU11" s="26"/>
    </row>
    <row r="12" spans="1:47" x14ac:dyDescent="0.2">
      <c r="A12" s="62">
        <v>20130802</v>
      </c>
      <c r="B12" s="15">
        <v>0</v>
      </c>
      <c r="C12" s="15">
        <v>6412</v>
      </c>
      <c r="D12" s="15">
        <v>883</v>
      </c>
      <c r="E12" s="15">
        <v>3275</v>
      </c>
      <c r="F12" s="15">
        <v>222</v>
      </c>
      <c r="G12" s="15">
        <v>8587</v>
      </c>
      <c r="H12" s="15">
        <v>1046</v>
      </c>
      <c r="I12" s="15">
        <v>10998</v>
      </c>
      <c r="J12" s="15">
        <v>1729</v>
      </c>
      <c r="K12" s="15">
        <v>25811</v>
      </c>
      <c r="L12" s="15">
        <v>1612</v>
      </c>
      <c r="M12" s="15">
        <v>288</v>
      </c>
      <c r="N12" s="15">
        <v>8310</v>
      </c>
      <c r="O12" s="15">
        <v>5383</v>
      </c>
      <c r="P12" s="15">
        <v>609</v>
      </c>
      <c r="Q12" s="15">
        <v>22</v>
      </c>
      <c r="R12" s="15">
        <v>1639</v>
      </c>
      <c r="S12" s="15">
        <v>6038</v>
      </c>
      <c r="T12" s="15">
        <v>6186</v>
      </c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>
        <f t="shared" ref="AK12:AK41" si="0">SUM(B12:AJ12)</f>
        <v>89050</v>
      </c>
      <c r="AL12" s="15">
        <f t="shared" ref="AL12:AL17" si="1">AVERAGE($AK$11:$AK$17)</f>
        <v>82839.428571428565</v>
      </c>
      <c r="AM12" s="15"/>
      <c r="AN12" s="15" t="e">
        <f t="shared" ref="AN12:AN17" si="2">AVERAGE($AM$11:$AM$17)</f>
        <v>#DIV/0!</v>
      </c>
      <c r="AO12" s="15">
        <v>89050</v>
      </c>
      <c r="AP12" s="25" t="e">
        <f t="shared" ref="AP12:AP41" si="3">(AM12-AK12)/AM12</f>
        <v>#DIV/0!</v>
      </c>
      <c r="AQ12" s="25">
        <f t="shared" ref="AQ12:AQ41" si="4">(AO12-AM12)/AO12</f>
        <v>1</v>
      </c>
      <c r="AR12" s="2"/>
      <c r="AS12" s="27"/>
      <c r="AT12" s="28"/>
    </row>
    <row r="13" spans="1:47" x14ac:dyDescent="0.2">
      <c r="A13" s="62">
        <v>20130803</v>
      </c>
      <c r="B13" s="15">
        <v>0</v>
      </c>
      <c r="C13" s="15">
        <v>6546</v>
      </c>
      <c r="D13" s="15">
        <v>183</v>
      </c>
      <c r="E13" s="15">
        <v>1344</v>
      </c>
      <c r="F13" s="15">
        <v>5</v>
      </c>
      <c r="G13" s="15">
        <v>7091</v>
      </c>
      <c r="H13" s="15">
        <v>1131</v>
      </c>
      <c r="I13" s="15">
        <v>11521</v>
      </c>
      <c r="J13" s="15">
        <v>228</v>
      </c>
      <c r="K13" s="15">
        <v>7770</v>
      </c>
      <c r="L13" s="15">
        <v>94</v>
      </c>
      <c r="M13" s="15">
        <v>0</v>
      </c>
      <c r="N13" s="15">
        <v>8051</v>
      </c>
      <c r="O13" s="15">
        <v>925</v>
      </c>
      <c r="P13" s="15">
        <v>0</v>
      </c>
      <c r="Q13" s="15">
        <v>8</v>
      </c>
      <c r="R13" s="15">
        <v>454</v>
      </c>
      <c r="S13" s="15">
        <v>5409</v>
      </c>
      <c r="T13" s="15">
        <v>816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>
        <f t="shared" si="0"/>
        <v>51576</v>
      </c>
      <c r="AL13" s="15">
        <f t="shared" si="1"/>
        <v>82839.428571428565</v>
      </c>
      <c r="AM13" s="15"/>
      <c r="AN13" s="15" t="e">
        <f t="shared" si="2"/>
        <v>#DIV/0!</v>
      </c>
      <c r="AO13" s="15">
        <v>51576</v>
      </c>
      <c r="AP13" s="25" t="e">
        <f t="shared" si="3"/>
        <v>#DIV/0!</v>
      </c>
      <c r="AQ13" s="25">
        <f t="shared" si="4"/>
        <v>1</v>
      </c>
      <c r="AR13" s="2"/>
      <c r="AS13" s="27"/>
      <c r="AT13" s="28"/>
    </row>
    <row r="14" spans="1:47" x14ac:dyDescent="0.2">
      <c r="A14" s="62">
        <v>20130804</v>
      </c>
      <c r="B14" s="15">
        <v>0</v>
      </c>
      <c r="C14" s="15">
        <v>4686</v>
      </c>
      <c r="D14" s="15">
        <v>758</v>
      </c>
      <c r="E14" s="15">
        <v>1080</v>
      </c>
      <c r="F14" s="15">
        <v>846</v>
      </c>
      <c r="G14" s="15">
        <v>4616</v>
      </c>
      <c r="H14" s="15">
        <v>1108</v>
      </c>
      <c r="I14" s="15">
        <v>11592</v>
      </c>
      <c r="J14" s="15">
        <v>215</v>
      </c>
      <c r="K14" s="15">
        <v>5409</v>
      </c>
      <c r="L14" s="15">
        <v>132</v>
      </c>
      <c r="M14" s="15">
        <v>531</v>
      </c>
      <c r="N14" s="15">
        <v>8912</v>
      </c>
      <c r="O14" s="15">
        <v>1114</v>
      </c>
      <c r="P14" s="15">
        <v>1144</v>
      </c>
      <c r="Q14" s="15">
        <v>15</v>
      </c>
      <c r="R14" s="15">
        <v>0</v>
      </c>
      <c r="S14" s="15">
        <v>5657</v>
      </c>
      <c r="T14" s="15">
        <v>321</v>
      </c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>
        <f t="shared" si="0"/>
        <v>48136</v>
      </c>
      <c r="AL14" s="15">
        <f>AVERAGE($AK$11:$AK$17)</f>
        <v>82839.428571428565</v>
      </c>
      <c r="AM14" s="15"/>
      <c r="AN14" s="15" t="e">
        <f t="shared" si="2"/>
        <v>#DIV/0!</v>
      </c>
      <c r="AO14" s="15">
        <v>48136</v>
      </c>
      <c r="AP14" s="25" t="e">
        <f t="shared" si="3"/>
        <v>#DIV/0!</v>
      </c>
      <c r="AQ14" s="25">
        <f t="shared" si="4"/>
        <v>1</v>
      </c>
      <c r="AR14" s="2"/>
      <c r="AS14" s="27"/>
      <c r="AT14" s="28"/>
    </row>
    <row r="15" spans="1:47" x14ac:dyDescent="0.2">
      <c r="A15" s="62">
        <v>20130805</v>
      </c>
      <c r="B15" s="15">
        <v>7</v>
      </c>
      <c r="C15" s="15">
        <v>6347</v>
      </c>
      <c r="D15" s="15">
        <v>997</v>
      </c>
      <c r="E15" s="15">
        <v>2917</v>
      </c>
      <c r="F15" s="15">
        <v>4857</v>
      </c>
      <c r="G15" s="15">
        <v>9192</v>
      </c>
      <c r="H15" s="15">
        <v>1105</v>
      </c>
      <c r="I15" s="15">
        <v>10001</v>
      </c>
      <c r="J15" s="15">
        <v>1922</v>
      </c>
      <c r="K15" s="15">
        <v>25801</v>
      </c>
      <c r="L15" s="15">
        <v>1869</v>
      </c>
      <c r="M15" s="15">
        <v>270</v>
      </c>
      <c r="N15" s="15">
        <v>9260</v>
      </c>
      <c r="O15" s="15">
        <v>3719</v>
      </c>
      <c r="P15" s="15">
        <v>2875</v>
      </c>
      <c r="Q15" s="15">
        <v>126</v>
      </c>
      <c r="R15" s="15">
        <v>371</v>
      </c>
      <c r="S15" s="15">
        <v>5102</v>
      </c>
      <c r="T15" s="15">
        <v>6929</v>
      </c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>
        <f t="shared" si="0"/>
        <v>93667</v>
      </c>
      <c r="AL15" s="15">
        <f t="shared" si="1"/>
        <v>82839.428571428565</v>
      </c>
      <c r="AM15" s="15"/>
      <c r="AN15" s="15" t="e">
        <f t="shared" si="2"/>
        <v>#DIV/0!</v>
      </c>
      <c r="AO15" s="15">
        <v>93667</v>
      </c>
      <c r="AP15" s="25" t="e">
        <f t="shared" si="3"/>
        <v>#DIV/0!</v>
      </c>
      <c r="AQ15" s="25">
        <f t="shared" si="4"/>
        <v>1</v>
      </c>
      <c r="AR15" s="2"/>
      <c r="AS15" s="27"/>
      <c r="AT15" s="28"/>
    </row>
    <row r="16" spans="1:47" x14ac:dyDescent="0.2">
      <c r="A16" s="62">
        <v>20130806</v>
      </c>
      <c r="B16" s="15">
        <v>89</v>
      </c>
      <c r="C16" s="15">
        <v>8039</v>
      </c>
      <c r="D16" s="15">
        <v>854</v>
      </c>
      <c r="E16" s="15">
        <v>3127</v>
      </c>
      <c r="F16" s="15">
        <v>59</v>
      </c>
      <c r="G16" s="15">
        <v>8624</v>
      </c>
      <c r="H16" s="15">
        <v>942</v>
      </c>
      <c r="I16" s="15">
        <v>11920</v>
      </c>
      <c r="J16" s="15">
        <v>1823</v>
      </c>
      <c r="K16" s="15">
        <v>26379</v>
      </c>
      <c r="L16" s="15">
        <v>1721</v>
      </c>
      <c r="M16" s="15">
        <v>665</v>
      </c>
      <c r="N16" s="15">
        <v>8486</v>
      </c>
      <c r="O16" s="15">
        <v>7704</v>
      </c>
      <c r="P16" s="15">
        <v>2959</v>
      </c>
      <c r="Q16" s="15">
        <v>74</v>
      </c>
      <c r="R16" s="15">
        <v>1654</v>
      </c>
      <c r="S16" s="15">
        <v>6115</v>
      </c>
      <c r="T16" s="15">
        <v>6901</v>
      </c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>
        <f t="shared" si="0"/>
        <v>98135</v>
      </c>
      <c r="AL16" s="15">
        <f>AVERAGE($AK$11:$AK$17)</f>
        <v>82839.428571428565</v>
      </c>
      <c r="AM16" s="15"/>
      <c r="AN16" s="15" t="e">
        <f t="shared" si="2"/>
        <v>#DIV/0!</v>
      </c>
      <c r="AO16" s="15">
        <v>98135</v>
      </c>
      <c r="AP16" s="25" t="e">
        <f t="shared" si="3"/>
        <v>#DIV/0!</v>
      </c>
      <c r="AQ16" s="25">
        <f t="shared" si="4"/>
        <v>1</v>
      </c>
      <c r="AR16" s="2"/>
      <c r="AS16" s="27"/>
      <c r="AT16" s="28"/>
    </row>
    <row r="17" spans="1:47" x14ac:dyDescent="0.2">
      <c r="A17" s="62">
        <v>20130807</v>
      </c>
      <c r="B17" s="15">
        <v>39</v>
      </c>
      <c r="C17" s="15">
        <v>6031</v>
      </c>
      <c r="D17" s="15">
        <v>931</v>
      </c>
      <c r="E17" s="15">
        <v>3546</v>
      </c>
      <c r="F17" s="15">
        <v>3142</v>
      </c>
      <c r="G17" s="15">
        <v>7901</v>
      </c>
      <c r="H17" s="15">
        <v>715</v>
      </c>
      <c r="I17" s="15">
        <v>11186</v>
      </c>
      <c r="J17" s="15">
        <v>1991</v>
      </c>
      <c r="K17" s="15">
        <v>26684</v>
      </c>
      <c r="L17" s="15">
        <v>1693</v>
      </c>
      <c r="M17" s="15">
        <v>767</v>
      </c>
      <c r="N17" s="15">
        <v>8448</v>
      </c>
      <c r="O17" s="15">
        <v>9557</v>
      </c>
      <c r="P17" s="15">
        <v>2689</v>
      </c>
      <c r="Q17" s="15">
        <v>366</v>
      </c>
      <c r="R17" s="15">
        <v>1640</v>
      </c>
      <c r="S17" s="15">
        <v>6207</v>
      </c>
      <c r="T17" s="15">
        <v>6999</v>
      </c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>
        <f t="shared" si="0"/>
        <v>100532</v>
      </c>
      <c r="AL17" s="15">
        <f t="shared" si="1"/>
        <v>82839.428571428565</v>
      </c>
      <c r="AM17" s="15"/>
      <c r="AN17" s="15" t="e">
        <f t="shared" si="2"/>
        <v>#DIV/0!</v>
      </c>
      <c r="AO17" s="15">
        <v>100532</v>
      </c>
      <c r="AP17" s="25" t="e">
        <f t="shared" si="3"/>
        <v>#DIV/0!</v>
      </c>
      <c r="AQ17" s="25">
        <f t="shared" si="4"/>
        <v>1</v>
      </c>
      <c r="AR17" s="2"/>
      <c r="AS17" s="27"/>
      <c r="AT17" s="28"/>
    </row>
    <row r="18" spans="1:47" x14ac:dyDescent="0.2">
      <c r="A18" s="62">
        <v>20130808</v>
      </c>
      <c r="B18" s="15">
        <v>90</v>
      </c>
      <c r="C18" s="15">
        <v>7055</v>
      </c>
      <c r="D18" s="15">
        <v>894</v>
      </c>
      <c r="E18" s="15">
        <v>1891</v>
      </c>
      <c r="F18" s="15">
        <v>4701</v>
      </c>
      <c r="G18" s="15">
        <v>9064</v>
      </c>
      <c r="H18" s="15">
        <v>1016</v>
      </c>
      <c r="I18" s="15">
        <v>10511</v>
      </c>
      <c r="J18" s="15">
        <v>1787</v>
      </c>
      <c r="K18" s="15">
        <v>27277</v>
      </c>
      <c r="L18" s="15">
        <v>1702</v>
      </c>
      <c r="M18" s="15">
        <v>822</v>
      </c>
      <c r="N18" s="15">
        <v>8375</v>
      </c>
      <c r="O18" s="15">
        <v>8743</v>
      </c>
      <c r="P18" s="15">
        <v>2833</v>
      </c>
      <c r="Q18" s="15">
        <v>323</v>
      </c>
      <c r="R18" s="15">
        <v>1722</v>
      </c>
      <c r="S18" s="15">
        <v>6052</v>
      </c>
      <c r="T18" s="15">
        <v>6951</v>
      </c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>
        <f t="shared" si="0"/>
        <v>101809</v>
      </c>
      <c r="AL18" s="15">
        <f>AVERAGE($AK$18:$AK$24)</f>
        <v>84040.71428571429</v>
      </c>
      <c r="AM18" s="15"/>
      <c r="AN18" s="15" t="e">
        <f t="shared" ref="AN18:AN24" si="5">AVERAGE($AM$18:$AM$24)</f>
        <v>#DIV/0!</v>
      </c>
      <c r="AO18" s="15">
        <v>101809</v>
      </c>
      <c r="AP18" s="25" t="e">
        <f t="shared" si="3"/>
        <v>#DIV/0!</v>
      </c>
      <c r="AQ18" s="25">
        <f t="shared" si="4"/>
        <v>1</v>
      </c>
      <c r="AR18" s="2"/>
      <c r="AS18" s="29"/>
      <c r="AT18" s="28"/>
    </row>
    <row r="19" spans="1:47" x14ac:dyDescent="0.2">
      <c r="A19" s="62">
        <v>20130809</v>
      </c>
      <c r="B19" s="15">
        <v>62</v>
      </c>
      <c r="C19" s="15">
        <v>7209</v>
      </c>
      <c r="D19" s="15">
        <v>361</v>
      </c>
      <c r="E19" s="15">
        <v>1857</v>
      </c>
      <c r="F19" s="15">
        <v>4789</v>
      </c>
      <c r="G19" s="15">
        <v>8365</v>
      </c>
      <c r="H19" s="15">
        <v>961</v>
      </c>
      <c r="I19" s="15">
        <v>10237</v>
      </c>
      <c r="J19" s="15">
        <v>1846</v>
      </c>
      <c r="K19" s="15">
        <v>27090</v>
      </c>
      <c r="L19" s="15">
        <v>1375</v>
      </c>
      <c r="M19" s="15">
        <v>488</v>
      </c>
      <c r="N19" s="15">
        <v>4137</v>
      </c>
      <c r="O19" s="15">
        <v>6812</v>
      </c>
      <c r="P19" s="15">
        <v>1302</v>
      </c>
      <c r="Q19" s="15">
        <v>436</v>
      </c>
      <c r="R19" s="15">
        <v>1584</v>
      </c>
      <c r="S19" s="15">
        <v>6153</v>
      </c>
      <c r="T19" s="15">
        <v>4872</v>
      </c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>
        <f t="shared" si="0"/>
        <v>89936</v>
      </c>
      <c r="AL19" s="15">
        <f t="shared" ref="AL19:AL24" si="6">AVERAGE($AK$18:$AK$24)</f>
        <v>84040.71428571429</v>
      </c>
      <c r="AM19" s="15"/>
      <c r="AN19" s="15" t="e">
        <f t="shared" si="5"/>
        <v>#DIV/0!</v>
      </c>
      <c r="AO19" s="15">
        <v>89936</v>
      </c>
      <c r="AP19" s="25" t="e">
        <f t="shared" si="3"/>
        <v>#DIV/0!</v>
      </c>
      <c r="AQ19" s="25">
        <f t="shared" si="4"/>
        <v>1</v>
      </c>
      <c r="AR19" s="2"/>
      <c r="AS19" s="29"/>
      <c r="AT19" s="28"/>
    </row>
    <row r="20" spans="1:47" s="34" customFormat="1" x14ac:dyDescent="0.2">
      <c r="A20" s="63">
        <v>20130810</v>
      </c>
      <c r="B20" s="15">
        <v>1</v>
      </c>
      <c r="C20" s="15">
        <v>5971</v>
      </c>
      <c r="D20" s="15">
        <v>0</v>
      </c>
      <c r="E20" s="15">
        <v>757</v>
      </c>
      <c r="F20" s="15">
        <v>806</v>
      </c>
      <c r="G20" s="15">
        <v>6640</v>
      </c>
      <c r="H20" s="15">
        <v>1037</v>
      </c>
      <c r="I20" s="15">
        <v>9825</v>
      </c>
      <c r="J20" s="15">
        <v>357</v>
      </c>
      <c r="K20" s="15">
        <v>8119</v>
      </c>
      <c r="L20" s="15">
        <v>0</v>
      </c>
      <c r="M20" s="15">
        <v>353</v>
      </c>
      <c r="N20" s="15">
        <v>7622</v>
      </c>
      <c r="O20" s="15">
        <v>4955</v>
      </c>
      <c r="P20" s="15">
        <v>164</v>
      </c>
      <c r="Q20" s="15">
        <v>193</v>
      </c>
      <c r="R20" s="15">
        <v>591</v>
      </c>
      <c r="S20" s="15">
        <v>6433</v>
      </c>
      <c r="T20" s="15">
        <v>490</v>
      </c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>
        <f t="shared" si="0"/>
        <v>54314</v>
      </c>
      <c r="AL20" s="30">
        <f t="shared" si="6"/>
        <v>84040.71428571429</v>
      </c>
      <c r="AM20" s="15"/>
      <c r="AN20" s="30" t="e">
        <f t="shared" si="5"/>
        <v>#DIV/0!</v>
      </c>
      <c r="AO20" s="30">
        <v>54314</v>
      </c>
      <c r="AP20" s="31" t="e">
        <f t="shared" si="3"/>
        <v>#DIV/0!</v>
      </c>
      <c r="AQ20" s="31">
        <f t="shared" si="4"/>
        <v>1</v>
      </c>
      <c r="AR20" s="32"/>
      <c r="AS20" s="29"/>
      <c r="AT20" s="33"/>
    </row>
    <row r="21" spans="1:47" s="34" customFormat="1" x14ac:dyDescent="0.2">
      <c r="A21" s="63">
        <v>20130811</v>
      </c>
      <c r="B21" s="15">
        <v>0</v>
      </c>
      <c r="C21" s="15">
        <v>3851</v>
      </c>
      <c r="D21" s="15">
        <v>705</v>
      </c>
      <c r="E21" s="15">
        <v>864</v>
      </c>
      <c r="F21" s="15">
        <v>887</v>
      </c>
      <c r="G21" s="15">
        <v>5267</v>
      </c>
      <c r="H21" s="15">
        <v>1052</v>
      </c>
      <c r="I21" s="15">
        <v>9804</v>
      </c>
      <c r="J21" s="15">
        <v>229</v>
      </c>
      <c r="K21" s="15">
        <v>4508</v>
      </c>
      <c r="L21" s="15">
        <v>207</v>
      </c>
      <c r="M21" s="15">
        <v>0</v>
      </c>
      <c r="N21" s="15">
        <v>7574</v>
      </c>
      <c r="O21" s="15">
        <v>4549</v>
      </c>
      <c r="P21" s="15">
        <v>2137</v>
      </c>
      <c r="Q21" s="15">
        <v>16</v>
      </c>
      <c r="R21" s="15">
        <v>2</v>
      </c>
      <c r="S21" s="15">
        <v>6380</v>
      </c>
      <c r="T21" s="15">
        <v>389</v>
      </c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>
        <f t="shared" si="0"/>
        <v>48421</v>
      </c>
      <c r="AL21" s="30">
        <f t="shared" si="6"/>
        <v>84040.71428571429</v>
      </c>
      <c r="AM21" s="15"/>
      <c r="AN21" s="30" t="e">
        <f t="shared" si="5"/>
        <v>#DIV/0!</v>
      </c>
      <c r="AO21" s="30">
        <v>48421</v>
      </c>
      <c r="AP21" s="31" t="e">
        <f t="shared" si="3"/>
        <v>#DIV/0!</v>
      </c>
      <c r="AQ21" s="31">
        <f t="shared" si="4"/>
        <v>1</v>
      </c>
      <c r="AR21" s="32"/>
      <c r="AS21" s="29"/>
      <c r="AT21" s="33"/>
    </row>
    <row r="22" spans="1:47" s="34" customFormat="1" x14ac:dyDescent="0.2">
      <c r="A22" s="63">
        <v>20130812</v>
      </c>
      <c r="B22" s="15">
        <v>7</v>
      </c>
      <c r="C22" s="15">
        <v>5471</v>
      </c>
      <c r="D22" s="15">
        <v>1063</v>
      </c>
      <c r="E22" s="15">
        <v>3335</v>
      </c>
      <c r="F22" s="15">
        <v>4937</v>
      </c>
      <c r="G22" s="15">
        <v>9734</v>
      </c>
      <c r="H22" s="15">
        <v>1082</v>
      </c>
      <c r="I22" s="15">
        <v>10264</v>
      </c>
      <c r="J22" s="15">
        <v>1835</v>
      </c>
      <c r="K22" s="15">
        <v>16568</v>
      </c>
      <c r="L22" s="15">
        <v>1508</v>
      </c>
      <c r="M22" s="15">
        <v>412</v>
      </c>
      <c r="N22" s="15">
        <v>8081</v>
      </c>
      <c r="O22" s="15">
        <v>8858</v>
      </c>
      <c r="P22" s="15">
        <v>2749</v>
      </c>
      <c r="Q22" s="15">
        <v>462</v>
      </c>
      <c r="R22" s="15">
        <v>387</v>
      </c>
      <c r="S22" s="15">
        <v>6716</v>
      </c>
      <c r="T22" s="15">
        <v>7019</v>
      </c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>
        <f t="shared" si="0"/>
        <v>90488</v>
      </c>
      <c r="AL22" s="30">
        <f t="shared" si="6"/>
        <v>84040.71428571429</v>
      </c>
      <c r="AM22" s="15"/>
      <c r="AN22" s="30" t="e">
        <f t="shared" si="5"/>
        <v>#DIV/0!</v>
      </c>
      <c r="AO22" s="30">
        <v>90488</v>
      </c>
      <c r="AP22" s="31" t="e">
        <f t="shared" si="3"/>
        <v>#DIV/0!</v>
      </c>
      <c r="AQ22" s="31">
        <f t="shared" si="4"/>
        <v>1</v>
      </c>
      <c r="AR22" s="32"/>
      <c r="AS22" s="29"/>
      <c r="AT22" s="33"/>
    </row>
    <row r="23" spans="1:47" s="34" customFormat="1" x14ac:dyDescent="0.2">
      <c r="A23" s="63">
        <v>20130813</v>
      </c>
      <c r="B23" s="15">
        <v>86</v>
      </c>
      <c r="C23" s="15">
        <v>5218</v>
      </c>
      <c r="D23" s="15">
        <v>1224</v>
      </c>
      <c r="E23" s="15">
        <v>2573</v>
      </c>
      <c r="F23" s="15">
        <v>4774</v>
      </c>
      <c r="G23" s="15">
        <v>8831</v>
      </c>
      <c r="H23" s="15">
        <v>1048</v>
      </c>
      <c r="I23" s="15">
        <v>10294</v>
      </c>
      <c r="J23" s="15">
        <v>1994</v>
      </c>
      <c r="K23" s="15">
        <v>27025</v>
      </c>
      <c r="L23" s="15">
        <v>1535</v>
      </c>
      <c r="M23" s="15">
        <v>473</v>
      </c>
      <c r="N23" s="15">
        <v>8402</v>
      </c>
      <c r="O23" s="15">
        <v>8915</v>
      </c>
      <c r="P23" s="15">
        <v>2634</v>
      </c>
      <c r="Q23" s="15">
        <v>231</v>
      </c>
      <c r="R23" s="15">
        <v>1691</v>
      </c>
      <c r="S23" s="15">
        <v>6785</v>
      </c>
      <c r="T23" s="15">
        <v>7729</v>
      </c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>
        <f t="shared" si="0"/>
        <v>101462</v>
      </c>
      <c r="AL23" s="30">
        <f t="shared" si="6"/>
        <v>84040.71428571429</v>
      </c>
      <c r="AM23" s="15"/>
      <c r="AN23" s="30" t="e">
        <f t="shared" si="5"/>
        <v>#DIV/0!</v>
      </c>
      <c r="AO23" s="30">
        <v>101462</v>
      </c>
      <c r="AP23" s="31" t="e">
        <f t="shared" si="3"/>
        <v>#DIV/0!</v>
      </c>
      <c r="AQ23" s="31">
        <f t="shared" si="4"/>
        <v>1</v>
      </c>
      <c r="AR23" s="32"/>
      <c r="AS23" s="29"/>
      <c r="AT23" s="33"/>
    </row>
    <row r="24" spans="1:47" s="34" customFormat="1" x14ac:dyDescent="0.2">
      <c r="A24" s="63">
        <v>20130814</v>
      </c>
      <c r="B24" s="15">
        <v>25</v>
      </c>
      <c r="C24" s="15">
        <v>6186</v>
      </c>
      <c r="D24" s="15">
        <v>1147</v>
      </c>
      <c r="E24" s="15">
        <v>3610</v>
      </c>
      <c r="F24" s="15">
        <v>3709</v>
      </c>
      <c r="G24" s="15">
        <v>9734</v>
      </c>
      <c r="H24" s="15">
        <v>586</v>
      </c>
      <c r="I24" s="15">
        <v>10108</v>
      </c>
      <c r="J24" s="15">
        <v>1647</v>
      </c>
      <c r="K24" s="15">
        <v>26986</v>
      </c>
      <c r="L24" s="15">
        <v>1615</v>
      </c>
      <c r="M24" s="15">
        <v>423</v>
      </c>
      <c r="N24" s="15">
        <v>8875</v>
      </c>
      <c r="O24" s="15">
        <v>8379</v>
      </c>
      <c r="P24" s="15">
        <v>2891</v>
      </c>
      <c r="Q24" s="15">
        <v>363</v>
      </c>
      <c r="R24" s="15">
        <v>1596</v>
      </c>
      <c r="S24" s="15">
        <v>6698</v>
      </c>
      <c r="T24" s="15">
        <v>7277</v>
      </c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>
        <f t="shared" si="0"/>
        <v>101855</v>
      </c>
      <c r="AL24" s="30">
        <f t="shared" si="6"/>
        <v>84040.71428571429</v>
      </c>
      <c r="AM24" s="15"/>
      <c r="AN24" s="30" t="e">
        <f t="shared" si="5"/>
        <v>#DIV/0!</v>
      </c>
      <c r="AO24" s="30">
        <v>101855</v>
      </c>
      <c r="AP24" s="31" t="e">
        <f t="shared" si="3"/>
        <v>#DIV/0!</v>
      </c>
      <c r="AQ24" s="31">
        <f t="shared" si="4"/>
        <v>1</v>
      </c>
      <c r="AR24" s="35"/>
      <c r="AS24" s="29"/>
      <c r="AT24" s="33"/>
    </row>
    <row r="25" spans="1:47" s="34" customFormat="1" x14ac:dyDescent="0.2">
      <c r="A25" s="63">
        <v>20130815</v>
      </c>
      <c r="B25" s="15">
        <v>1</v>
      </c>
      <c r="C25" s="15">
        <v>6211</v>
      </c>
      <c r="D25" s="15">
        <v>1130</v>
      </c>
      <c r="E25" s="15">
        <v>2879</v>
      </c>
      <c r="F25" s="15">
        <v>4406</v>
      </c>
      <c r="G25" s="15">
        <v>9668</v>
      </c>
      <c r="H25" s="15">
        <v>533</v>
      </c>
      <c r="I25" s="15">
        <v>10741</v>
      </c>
      <c r="J25" s="15">
        <v>1976</v>
      </c>
      <c r="K25" s="15">
        <v>26835</v>
      </c>
      <c r="L25" s="15">
        <v>1473</v>
      </c>
      <c r="M25" s="15">
        <v>436</v>
      </c>
      <c r="N25" s="15">
        <v>8494</v>
      </c>
      <c r="O25" s="15">
        <v>8429</v>
      </c>
      <c r="P25" s="15">
        <v>3113</v>
      </c>
      <c r="Q25" s="15">
        <v>544</v>
      </c>
      <c r="R25" s="15">
        <v>1596</v>
      </c>
      <c r="S25" s="15">
        <v>6230</v>
      </c>
      <c r="T25" s="15">
        <v>7659</v>
      </c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>
        <f t="shared" si="0"/>
        <v>102354</v>
      </c>
      <c r="AL25" s="30">
        <f>AVERAGE($AK$25:$AK$31)</f>
        <v>84750</v>
      </c>
      <c r="AM25" s="15"/>
      <c r="AN25" s="30" t="e">
        <f t="shared" ref="AN25:AN31" si="7">AVERAGE($AM$25:$AM$31)</f>
        <v>#DIV/0!</v>
      </c>
      <c r="AO25" s="30">
        <v>0</v>
      </c>
      <c r="AP25" s="31" t="e">
        <f t="shared" si="3"/>
        <v>#DIV/0!</v>
      </c>
      <c r="AQ25" s="31" t="e">
        <f t="shared" si="4"/>
        <v>#DIV/0!</v>
      </c>
      <c r="AR25" s="36"/>
      <c r="AS25" s="37"/>
      <c r="AT25" s="38"/>
      <c r="AU25" s="39"/>
    </row>
    <row r="26" spans="1:47" s="34" customFormat="1" x14ac:dyDescent="0.2">
      <c r="A26" s="63">
        <v>20130816</v>
      </c>
      <c r="B26" s="15">
        <v>1</v>
      </c>
      <c r="C26" s="15">
        <v>5861</v>
      </c>
      <c r="D26" s="15">
        <v>655</v>
      </c>
      <c r="E26" s="15">
        <v>2210</v>
      </c>
      <c r="F26" s="15">
        <v>4421</v>
      </c>
      <c r="G26" s="15">
        <v>9783</v>
      </c>
      <c r="H26" s="15">
        <v>775</v>
      </c>
      <c r="I26" s="15">
        <v>10559</v>
      </c>
      <c r="J26" s="15">
        <v>2372</v>
      </c>
      <c r="K26" s="15">
        <v>25077</v>
      </c>
      <c r="L26" s="15">
        <v>1414</v>
      </c>
      <c r="M26" s="15">
        <v>483</v>
      </c>
      <c r="N26" s="15">
        <v>8250</v>
      </c>
      <c r="O26" s="15">
        <v>6876</v>
      </c>
      <c r="P26" s="15">
        <v>907</v>
      </c>
      <c r="Q26" s="15">
        <v>660</v>
      </c>
      <c r="R26" s="15">
        <v>1694</v>
      </c>
      <c r="S26" s="15">
        <v>6381</v>
      </c>
      <c r="T26" s="15">
        <v>5847</v>
      </c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>
        <f t="shared" si="0"/>
        <v>94226</v>
      </c>
      <c r="AL26" s="30">
        <f t="shared" ref="AL26:AL31" si="8">AVERAGE($AK$25:$AK$31)</f>
        <v>84750</v>
      </c>
      <c r="AM26" s="15"/>
      <c r="AN26" s="30" t="e">
        <f t="shared" si="7"/>
        <v>#DIV/0!</v>
      </c>
      <c r="AO26" s="30">
        <v>0</v>
      </c>
      <c r="AP26" s="31" t="e">
        <f t="shared" si="3"/>
        <v>#DIV/0!</v>
      </c>
      <c r="AQ26" s="31" t="e">
        <f t="shared" si="4"/>
        <v>#DIV/0!</v>
      </c>
      <c r="AR26" s="36"/>
      <c r="AS26" s="35"/>
      <c r="AT26" s="38"/>
      <c r="AU26" s="39"/>
    </row>
    <row r="27" spans="1:47" x14ac:dyDescent="0.2">
      <c r="A27" s="62">
        <v>20130817</v>
      </c>
      <c r="B27" s="15">
        <v>0</v>
      </c>
      <c r="C27" s="15">
        <v>5170</v>
      </c>
      <c r="D27" s="15">
        <v>0</v>
      </c>
      <c r="E27" s="15">
        <v>1396</v>
      </c>
      <c r="F27" s="15">
        <v>1387</v>
      </c>
      <c r="G27" s="15">
        <v>7374</v>
      </c>
      <c r="H27" s="15">
        <v>625</v>
      </c>
      <c r="I27" s="15">
        <v>9632</v>
      </c>
      <c r="J27" s="15">
        <v>421</v>
      </c>
      <c r="K27" s="15">
        <v>5754</v>
      </c>
      <c r="L27" s="15">
        <v>1</v>
      </c>
      <c r="M27" s="15">
        <v>15</v>
      </c>
      <c r="N27" s="15">
        <v>8480</v>
      </c>
      <c r="O27" s="15">
        <v>5480</v>
      </c>
      <c r="P27" s="15">
        <v>0</v>
      </c>
      <c r="Q27" s="15">
        <v>111</v>
      </c>
      <c r="R27" s="15">
        <v>594</v>
      </c>
      <c r="S27" s="15">
        <v>6234</v>
      </c>
      <c r="T27" s="15">
        <v>262</v>
      </c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>
        <f t="shared" si="0"/>
        <v>52936</v>
      </c>
      <c r="AL27" s="15">
        <f t="shared" si="8"/>
        <v>84750</v>
      </c>
      <c r="AM27" s="15"/>
      <c r="AN27" s="15" t="e">
        <f t="shared" si="7"/>
        <v>#DIV/0!</v>
      </c>
      <c r="AO27" s="15">
        <v>0</v>
      </c>
      <c r="AP27" s="25" t="e">
        <f t="shared" si="3"/>
        <v>#DIV/0!</v>
      </c>
      <c r="AQ27" s="25" t="e">
        <f t="shared" si="4"/>
        <v>#DIV/0!</v>
      </c>
      <c r="AR27" s="40"/>
      <c r="AS27" s="41"/>
      <c r="AT27" s="42"/>
      <c r="AU27" s="43"/>
    </row>
    <row r="28" spans="1:47" x14ac:dyDescent="0.2">
      <c r="A28" s="62">
        <v>20130818</v>
      </c>
      <c r="B28" s="15">
        <v>6</v>
      </c>
      <c r="C28" s="15">
        <v>3699</v>
      </c>
      <c r="D28" s="15">
        <v>767</v>
      </c>
      <c r="E28" s="15">
        <v>1271</v>
      </c>
      <c r="F28" s="15">
        <v>571</v>
      </c>
      <c r="G28" s="15">
        <v>4874</v>
      </c>
      <c r="H28" s="15">
        <v>764</v>
      </c>
      <c r="I28" s="15">
        <v>10079</v>
      </c>
      <c r="J28" s="15">
        <v>296</v>
      </c>
      <c r="K28" s="15">
        <v>4570</v>
      </c>
      <c r="L28" s="15">
        <v>130</v>
      </c>
      <c r="M28" s="15">
        <v>41</v>
      </c>
      <c r="N28" s="15">
        <v>9299</v>
      </c>
      <c r="O28" s="15">
        <v>6071</v>
      </c>
      <c r="P28" s="15">
        <v>1236</v>
      </c>
      <c r="Q28" s="15">
        <v>41</v>
      </c>
      <c r="R28" s="15">
        <v>0</v>
      </c>
      <c r="S28" s="15">
        <v>6586</v>
      </c>
      <c r="T28" s="15">
        <v>288</v>
      </c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>
        <f t="shared" si="0"/>
        <v>50589</v>
      </c>
      <c r="AL28" s="15">
        <f t="shared" si="8"/>
        <v>84750</v>
      </c>
      <c r="AM28" s="15"/>
      <c r="AN28" s="15" t="e">
        <f t="shared" si="7"/>
        <v>#DIV/0!</v>
      </c>
      <c r="AO28" s="15">
        <v>0</v>
      </c>
      <c r="AP28" s="25" t="e">
        <f t="shared" si="3"/>
        <v>#DIV/0!</v>
      </c>
      <c r="AQ28" s="25" t="e">
        <f t="shared" si="4"/>
        <v>#DIV/0!</v>
      </c>
      <c r="AR28" s="40"/>
      <c r="AS28" s="41"/>
      <c r="AT28" s="42"/>
      <c r="AU28" s="43"/>
    </row>
    <row r="29" spans="1:47" x14ac:dyDescent="0.2">
      <c r="A29" s="62">
        <v>20130819</v>
      </c>
      <c r="B29" s="15">
        <v>85</v>
      </c>
      <c r="C29" s="15">
        <v>5803</v>
      </c>
      <c r="D29" s="15">
        <v>1282</v>
      </c>
      <c r="E29" s="15">
        <v>1649</v>
      </c>
      <c r="F29" s="15">
        <v>3351</v>
      </c>
      <c r="G29" s="15">
        <v>10293</v>
      </c>
      <c r="H29" s="15">
        <v>762</v>
      </c>
      <c r="I29" s="15">
        <v>8901</v>
      </c>
      <c r="J29" s="15">
        <v>1882</v>
      </c>
      <c r="K29" s="15">
        <v>23375</v>
      </c>
      <c r="L29" s="15">
        <v>1681</v>
      </c>
      <c r="M29" s="15">
        <v>470</v>
      </c>
      <c r="N29" s="15">
        <v>8945</v>
      </c>
      <c r="O29" s="15">
        <v>7764</v>
      </c>
      <c r="P29" s="15">
        <v>3268</v>
      </c>
      <c r="Q29" s="15">
        <v>229</v>
      </c>
      <c r="R29" s="15">
        <v>356</v>
      </c>
      <c r="S29" s="15">
        <v>6406</v>
      </c>
      <c r="T29" s="15">
        <v>8085</v>
      </c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>
        <f t="shared" si="0"/>
        <v>94587</v>
      </c>
      <c r="AL29" s="15">
        <f t="shared" si="8"/>
        <v>84750</v>
      </c>
      <c r="AM29" s="15"/>
      <c r="AN29" s="15" t="e">
        <f t="shared" si="7"/>
        <v>#DIV/0!</v>
      </c>
      <c r="AO29" s="15">
        <v>0</v>
      </c>
      <c r="AP29" s="25" t="e">
        <f t="shared" si="3"/>
        <v>#DIV/0!</v>
      </c>
      <c r="AQ29" s="25" t="e">
        <f t="shared" si="4"/>
        <v>#DIV/0!</v>
      </c>
      <c r="AR29" s="40"/>
      <c r="AS29" s="41"/>
      <c r="AT29" s="42"/>
      <c r="AU29" s="43"/>
    </row>
    <row r="30" spans="1:47" x14ac:dyDescent="0.2">
      <c r="A30" s="62">
        <v>20130820</v>
      </c>
      <c r="B30" s="15">
        <v>87</v>
      </c>
      <c r="C30" s="15">
        <v>6176</v>
      </c>
      <c r="D30" s="15">
        <v>1230</v>
      </c>
      <c r="E30" s="15">
        <v>3587</v>
      </c>
      <c r="F30" s="15">
        <v>2331</v>
      </c>
      <c r="G30" s="15">
        <v>10268</v>
      </c>
      <c r="H30" s="15">
        <v>831</v>
      </c>
      <c r="I30" s="15">
        <v>9587</v>
      </c>
      <c r="J30" s="15">
        <v>2102</v>
      </c>
      <c r="K30" s="15">
        <v>25374</v>
      </c>
      <c r="L30" s="15">
        <v>1570</v>
      </c>
      <c r="M30" s="15">
        <v>501</v>
      </c>
      <c r="N30" s="15">
        <v>9570</v>
      </c>
      <c r="O30" s="15">
        <v>8688</v>
      </c>
      <c r="P30" s="15">
        <v>3169</v>
      </c>
      <c r="Q30" s="15">
        <v>377</v>
      </c>
      <c r="R30" s="15">
        <v>1731</v>
      </c>
      <c r="S30" s="15">
        <v>6461</v>
      </c>
      <c r="T30" s="15">
        <v>7952</v>
      </c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>
        <f t="shared" si="0"/>
        <v>101592</v>
      </c>
      <c r="AL30" s="15">
        <f t="shared" si="8"/>
        <v>84750</v>
      </c>
      <c r="AM30" s="15"/>
      <c r="AN30" s="15" t="e">
        <f t="shared" si="7"/>
        <v>#DIV/0!</v>
      </c>
      <c r="AO30" s="15">
        <v>0</v>
      </c>
      <c r="AP30" s="25" t="e">
        <f t="shared" si="3"/>
        <v>#DIV/0!</v>
      </c>
      <c r="AQ30" s="25" t="e">
        <f t="shared" si="4"/>
        <v>#DIV/0!</v>
      </c>
      <c r="AS30" s="41"/>
      <c r="AT30" s="42"/>
      <c r="AU30" s="43"/>
    </row>
    <row r="31" spans="1:47" x14ac:dyDescent="0.2">
      <c r="A31" s="62">
        <v>20130821</v>
      </c>
      <c r="B31" s="15">
        <v>95</v>
      </c>
      <c r="C31" s="15">
        <v>3923</v>
      </c>
      <c r="D31" s="15">
        <v>1142</v>
      </c>
      <c r="E31" s="15">
        <v>4101</v>
      </c>
      <c r="F31" s="15">
        <v>1543</v>
      </c>
      <c r="G31" s="15">
        <v>9826</v>
      </c>
      <c r="H31" s="15">
        <v>774</v>
      </c>
      <c r="I31" s="15">
        <v>9463</v>
      </c>
      <c r="J31" s="15">
        <v>1599</v>
      </c>
      <c r="K31" s="15">
        <v>27008</v>
      </c>
      <c r="L31" s="15">
        <v>1528</v>
      </c>
      <c r="M31" s="15">
        <v>336</v>
      </c>
      <c r="N31" s="15">
        <v>7639</v>
      </c>
      <c r="O31" s="15">
        <v>8422</v>
      </c>
      <c r="P31" s="15">
        <v>2872</v>
      </c>
      <c r="Q31" s="15">
        <v>829</v>
      </c>
      <c r="R31" s="15">
        <v>1679</v>
      </c>
      <c r="S31" s="15">
        <v>6275</v>
      </c>
      <c r="T31" s="15">
        <v>7912</v>
      </c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>
        <f t="shared" si="0"/>
        <v>96966</v>
      </c>
      <c r="AL31" s="15">
        <f t="shared" si="8"/>
        <v>84750</v>
      </c>
      <c r="AM31" s="15"/>
      <c r="AN31" s="15" t="e">
        <f t="shared" si="7"/>
        <v>#DIV/0!</v>
      </c>
      <c r="AO31" s="15">
        <v>0</v>
      </c>
      <c r="AP31" s="25" t="e">
        <f t="shared" si="3"/>
        <v>#DIV/0!</v>
      </c>
      <c r="AQ31" s="25" t="e">
        <f t="shared" si="4"/>
        <v>#DIV/0!</v>
      </c>
      <c r="AR31" s="40"/>
      <c r="AS31" s="41"/>
      <c r="AT31" s="42"/>
      <c r="AU31" s="43"/>
    </row>
    <row r="32" spans="1:47" x14ac:dyDescent="0.2">
      <c r="A32" s="62">
        <v>20130822</v>
      </c>
      <c r="B32" s="15">
        <v>17</v>
      </c>
      <c r="C32" s="15">
        <v>3380</v>
      </c>
      <c r="D32" s="15">
        <v>1141</v>
      </c>
      <c r="E32" s="15">
        <v>3307</v>
      </c>
      <c r="F32" s="15">
        <v>3600</v>
      </c>
      <c r="G32" s="15">
        <v>10389</v>
      </c>
      <c r="H32" s="15">
        <v>804</v>
      </c>
      <c r="I32" s="15">
        <v>9291</v>
      </c>
      <c r="J32" s="15">
        <v>1754</v>
      </c>
      <c r="K32" s="15">
        <v>25232</v>
      </c>
      <c r="L32" s="15">
        <v>1619</v>
      </c>
      <c r="M32" s="15">
        <v>469</v>
      </c>
      <c r="N32" s="15">
        <v>6305</v>
      </c>
      <c r="O32" s="15">
        <v>9299</v>
      </c>
      <c r="P32" s="15">
        <v>3004</v>
      </c>
      <c r="Q32" s="15">
        <v>408</v>
      </c>
      <c r="R32" s="15">
        <v>1650</v>
      </c>
      <c r="S32" s="15">
        <v>5802</v>
      </c>
      <c r="T32" s="15">
        <v>7378</v>
      </c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>
        <f t="shared" si="0"/>
        <v>94849</v>
      </c>
      <c r="AL32" s="15">
        <f t="shared" ref="AL32:AL38" si="9">AVERAGE($AK$32:$AK$38)</f>
        <v>84774.428571428565</v>
      </c>
      <c r="AM32" s="15"/>
      <c r="AN32" s="15" t="e">
        <f>AVERAGE($AM$32:$AM$38)</f>
        <v>#DIV/0!</v>
      </c>
      <c r="AO32" s="15">
        <v>0</v>
      </c>
      <c r="AP32" s="25" t="e">
        <f t="shared" si="3"/>
        <v>#DIV/0!</v>
      </c>
      <c r="AQ32" s="25" t="e">
        <f t="shared" si="4"/>
        <v>#DIV/0!</v>
      </c>
      <c r="AR32" s="40"/>
      <c r="AS32" s="41"/>
      <c r="AT32" s="43"/>
      <c r="AU32" s="43"/>
    </row>
    <row r="33" spans="1:47" x14ac:dyDescent="0.2">
      <c r="A33" s="62">
        <v>20130823</v>
      </c>
      <c r="B33" s="15">
        <v>0</v>
      </c>
      <c r="C33" s="15">
        <v>4919</v>
      </c>
      <c r="D33" s="15">
        <v>501</v>
      </c>
      <c r="E33" s="15">
        <v>2777</v>
      </c>
      <c r="F33" s="15">
        <v>3779</v>
      </c>
      <c r="G33" s="15">
        <v>10843</v>
      </c>
      <c r="H33" s="15">
        <v>808</v>
      </c>
      <c r="I33" s="15">
        <v>9881</v>
      </c>
      <c r="J33" s="15">
        <v>2028</v>
      </c>
      <c r="K33" s="15">
        <v>23109</v>
      </c>
      <c r="L33" s="15">
        <v>1481</v>
      </c>
      <c r="M33" s="15">
        <v>480</v>
      </c>
      <c r="N33" s="15">
        <v>9373</v>
      </c>
      <c r="O33" s="15">
        <v>7770</v>
      </c>
      <c r="P33" s="15">
        <v>1064</v>
      </c>
      <c r="Q33" s="15">
        <v>253</v>
      </c>
      <c r="R33" s="15">
        <v>1568</v>
      </c>
      <c r="S33" s="15">
        <v>5126</v>
      </c>
      <c r="T33" s="15">
        <v>3420</v>
      </c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>
        <f t="shared" si="0"/>
        <v>89180</v>
      </c>
      <c r="AL33" s="15">
        <f t="shared" si="9"/>
        <v>84774.428571428565</v>
      </c>
      <c r="AM33" s="15"/>
      <c r="AN33" s="15" t="e">
        <f t="shared" ref="AN33:AN38" si="10">AVERAGE($AM$32:$AM$38)</f>
        <v>#DIV/0!</v>
      </c>
      <c r="AO33" s="15">
        <v>0</v>
      </c>
      <c r="AP33" s="25" t="e">
        <f t="shared" si="3"/>
        <v>#DIV/0!</v>
      </c>
      <c r="AQ33" s="25" t="e">
        <f t="shared" si="4"/>
        <v>#DIV/0!</v>
      </c>
      <c r="AR33" s="40"/>
      <c r="AS33" s="41"/>
      <c r="AT33" s="43"/>
      <c r="AU33" s="43"/>
    </row>
    <row r="34" spans="1:47" x14ac:dyDescent="0.2">
      <c r="A34" s="62">
        <v>20130824</v>
      </c>
      <c r="B34" s="15">
        <v>0</v>
      </c>
      <c r="C34" s="15">
        <v>6453</v>
      </c>
      <c r="D34" s="15">
        <v>0</v>
      </c>
      <c r="E34" s="15">
        <v>1096</v>
      </c>
      <c r="F34" s="15">
        <v>663</v>
      </c>
      <c r="G34" s="15">
        <v>6760</v>
      </c>
      <c r="H34" s="15">
        <v>766</v>
      </c>
      <c r="I34" s="15">
        <v>9902</v>
      </c>
      <c r="J34" s="15">
        <v>297</v>
      </c>
      <c r="K34" s="15">
        <v>7530</v>
      </c>
      <c r="L34" s="15">
        <v>127</v>
      </c>
      <c r="M34" s="15">
        <v>290</v>
      </c>
      <c r="N34" s="15">
        <v>8846</v>
      </c>
      <c r="O34" s="15">
        <v>5710</v>
      </c>
      <c r="P34" s="15">
        <v>0</v>
      </c>
      <c r="Q34" s="15">
        <v>71</v>
      </c>
      <c r="R34" s="15">
        <v>562</v>
      </c>
      <c r="S34" s="15">
        <v>6156</v>
      </c>
      <c r="T34" s="15">
        <v>154</v>
      </c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>
        <f t="shared" si="0"/>
        <v>55383</v>
      </c>
      <c r="AL34" s="15">
        <f t="shared" si="9"/>
        <v>84774.428571428565</v>
      </c>
      <c r="AM34" s="15"/>
      <c r="AN34" s="15" t="e">
        <f t="shared" si="10"/>
        <v>#DIV/0!</v>
      </c>
      <c r="AO34" s="15">
        <v>0</v>
      </c>
      <c r="AP34" s="25" t="e">
        <f t="shared" si="3"/>
        <v>#DIV/0!</v>
      </c>
      <c r="AQ34" s="25" t="e">
        <f t="shared" si="4"/>
        <v>#DIV/0!</v>
      </c>
      <c r="AR34" s="40"/>
      <c r="AS34" s="41"/>
      <c r="AT34" s="43"/>
      <c r="AU34" s="43"/>
    </row>
    <row r="35" spans="1:47" x14ac:dyDescent="0.2">
      <c r="A35" s="62">
        <v>20130825</v>
      </c>
      <c r="B35" s="15">
        <v>0</v>
      </c>
      <c r="C35" s="15">
        <v>5896</v>
      </c>
      <c r="D35" s="15">
        <v>494</v>
      </c>
      <c r="E35" s="15">
        <v>828</v>
      </c>
      <c r="F35" s="15">
        <v>2384</v>
      </c>
      <c r="G35" s="15">
        <v>4507</v>
      </c>
      <c r="H35" s="15">
        <v>647</v>
      </c>
      <c r="I35" s="15">
        <v>10093</v>
      </c>
      <c r="J35" s="15">
        <v>255</v>
      </c>
      <c r="K35" s="15">
        <v>6591</v>
      </c>
      <c r="L35" s="15">
        <v>147</v>
      </c>
      <c r="M35" s="15">
        <v>109</v>
      </c>
      <c r="N35" s="15">
        <v>8357</v>
      </c>
      <c r="O35" s="15">
        <v>5431</v>
      </c>
      <c r="P35" s="15">
        <v>869</v>
      </c>
      <c r="Q35" s="15">
        <v>44</v>
      </c>
      <c r="R35" s="15">
        <v>0</v>
      </c>
      <c r="S35" s="15">
        <v>6198</v>
      </c>
      <c r="T35" s="15">
        <v>59</v>
      </c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>
        <f t="shared" si="0"/>
        <v>52909</v>
      </c>
      <c r="AL35" s="15">
        <f t="shared" si="9"/>
        <v>84774.428571428565</v>
      </c>
      <c r="AM35" s="15"/>
      <c r="AN35" s="15" t="e">
        <f t="shared" si="10"/>
        <v>#DIV/0!</v>
      </c>
      <c r="AO35" s="15">
        <v>0</v>
      </c>
      <c r="AP35" s="25" t="e">
        <f t="shared" si="3"/>
        <v>#DIV/0!</v>
      </c>
      <c r="AQ35" s="25" t="e">
        <f t="shared" si="4"/>
        <v>#DIV/0!</v>
      </c>
      <c r="AR35" s="40"/>
      <c r="AS35" s="41"/>
      <c r="AT35" s="43"/>
      <c r="AU35" s="43"/>
    </row>
    <row r="36" spans="1:47" x14ac:dyDescent="0.2">
      <c r="A36" s="62">
        <v>20130826</v>
      </c>
      <c r="B36" s="15">
        <v>27</v>
      </c>
      <c r="C36" s="15">
        <v>5569</v>
      </c>
      <c r="D36" s="15">
        <v>987</v>
      </c>
      <c r="E36" s="15">
        <v>2372</v>
      </c>
      <c r="F36" s="15">
        <v>4819</v>
      </c>
      <c r="G36" s="15">
        <v>9188</v>
      </c>
      <c r="H36" s="15">
        <v>1113</v>
      </c>
      <c r="I36" s="15">
        <v>10061</v>
      </c>
      <c r="J36" s="15">
        <v>1959</v>
      </c>
      <c r="K36" s="15">
        <v>24278</v>
      </c>
      <c r="L36" s="15">
        <v>1609</v>
      </c>
      <c r="M36" s="15">
        <v>589</v>
      </c>
      <c r="N36" s="15">
        <v>8402</v>
      </c>
      <c r="O36" s="15">
        <v>7739</v>
      </c>
      <c r="P36" s="15">
        <v>3178</v>
      </c>
      <c r="Q36" s="15">
        <v>285</v>
      </c>
      <c r="R36" s="15">
        <v>427</v>
      </c>
      <c r="S36" s="15">
        <v>6525</v>
      </c>
      <c r="T36" s="15">
        <v>6521</v>
      </c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>
        <f t="shared" si="0"/>
        <v>95648</v>
      </c>
      <c r="AL36" s="15">
        <f t="shared" si="9"/>
        <v>84774.428571428565</v>
      </c>
      <c r="AM36" s="15"/>
      <c r="AN36" s="15" t="e">
        <f t="shared" si="10"/>
        <v>#DIV/0!</v>
      </c>
      <c r="AO36" s="15">
        <v>0</v>
      </c>
      <c r="AP36" s="25" t="e">
        <f t="shared" si="3"/>
        <v>#DIV/0!</v>
      </c>
      <c r="AQ36" s="25" t="e">
        <f t="shared" si="4"/>
        <v>#DIV/0!</v>
      </c>
      <c r="AR36" s="40"/>
      <c r="AS36" s="41"/>
      <c r="AT36" s="43"/>
      <c r="AU36" s="43"/>
    </row>
    <row r="37" spans="1:47" x14ac:dyDescent="0.2">
      <c r="A37" s="62">
        <v>20130827</v>
      </c>
      <c r="B37" s="15">
        <v>9</v>
      </c>
      <c r="C37" s="15">
        <v>5239</v>
      </c>
      <c r="D37" s="15">
        <v>1006</v>
      </c>
      <c r="E37" s="15">
        <v>2499</v>
      </c>
      <c r="F37" s="15">
        <v>4573</v>
      </c>
      <c r="G37" s="15">
        <v>11233</v>
      </c>
      <c r="H37" s="15">
        <v>1094</v>
      </c>
      <c r="I37" s="15">
        <v>10033</v>
      </c>
      <c r="J37" s="15">
        <v>1875</v>
      </c>
      <c r="K37" s="15">
        <v>26092</v>
      </c>
      <c r="L37" s="15">
        <v>1582</v>
      </c>
      <c r="M37" s="15">
        <v>505</v>
      </c>
      <c r="N37" s="15">
        <v>8917</v>
      </c>
      <c r="O37" s="15">
        <v>8027</v>
      </c>
      <c r="P37" s="15">
        <v>2653</v>
      </c>
      <c r="Q37" s="15">
        <v>192</v>
      </c>
      <c r="R37" s="15">
        <v>2040</v>
      </c>
      <c r="S37" s="15">
        <v>4886</v>
      </c>
      <c r="T37" s="15">
        <v>7512</v>
      </c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>
        <f t="shared" si="0"/>
        <v>99967</v>
      </c>
      <c r="AL37" s="15">
        <f t="shared" si="9"/>
        <v>84774.428571428565</v>
      </c>
      <c r="AM37" s="15"/>
      <c r="AN37" s="15" t="e">
        <f t="shared" si="10"/>
        <v>#DIV/0!</v>
      </c>
      <c r="AO37" s="15">
        <v>0</v>
      </c>
      <c r="AP37" s="25" t="e">
        <f t="shared" si="3"/>
        <v>#DIV/0!</v>
      </c>
      <c r="AQ37" s="25" t="e">
        <f t="shared" si="4"/>
        <v>#DIV/0!</v>
      </c>
      <c r="AR37" s="40"/>
      <c r="AS37" s="41"/>
      <c r="AT37" s="43"/>
      <c r="AU37" s="43"/>
    </row>
    <row r="38" spans="1:47" x14ac:dyDescent="0.2">
      <c r="A38" s="62">
        <v>20130828</v>
      </c>
      <c r="B38" s="15">
        <v>89</v>
      </c>
      <c r="C38" s="15">
        <v>6796</v>
      </c>
      <c r="D38" s="15">
        <v>950</v>
      </c>
      <c r="E38" s="15">
        <v>3627</v>
      </c>
      <c r="F38" s="15">
        <v>4732</v>
      </c>
      <c r="G38" s="15">
        <v>10890</v>
      </c>
      <c r="H38" s="15">
        <v>854</v>
      </c>
      <c r="I38" s="15">
        <v>10120</v>
      </c>
      <c r="J38" s="15">
        <v>1741</v>
      </c>
      <c r="K38" s="15">
        <v>26302</v>
      </c>
      <c r="L38" s="15">
        <v>1698</v>
      </c>
      <c r="M38" s="15">
        <v>408</v>
      </c>
      <c r="N38" s="15">
        <v>10134</v>
      </c>
      <c r="O38" s="15">
        <v>9324</v>
      </c>
      <c r="P38" s="15">
        <v>2630</v>
      </c>
      <c r="Q38" s="15">
        <v>185</v>
      </c>
      <c r="R38" s="15">
        <v>1727</v>
      </c>
      <c r="S38" s="15">
        <v>5745</v>
      </c>
      <c r="T38" s="15">
        <v>7533</v>
      </c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>
        <f t="shared" si="0"/>
        <v>105485</v>
      </c>
      <c r="AL38" s="15">
        <f t="shared" si="9"/>
        <v>84774.428571428565</v>
      </c>
      <c r="AM38" s="15"/>
      <c r="AN38" s="15" t="e">
        <f t="shared" si="10"/>
        <v>#DIV/0!</v>
      </c>
      <c r="AO38" s="15">
        <v>0</v>
      </c>
      <c r="AP38" s="25" t="e">
        <f t="shared" si="3"/>
        <v>#DIV/0!</v>
      </c>
      <c r="AQ38" s="25" t="e">
        <f t="shared" si="4"/>
        <v>#DIV/0!</v>
      </c>
      <c r="AR38" s="41"/>
      <c r="AS38" s="41"/>
      <c r="AT38" s="43"/>
      <c r="AU38" s="43"/>
    </row>
    <row r="39" spans="1:47" x14ac:dyDescent="0.2">
      <c r="A39" s="62">
        <v>20130829</v>
      </c>
      <c r="B39" s="15">
        <v>87</v>
      </c>
      <c r="C39" s="15">
        <v>6189</v>
      </c>
      <c r="D39" s="15">
        <v>888</v>
      </c>
      <c r="E39" s="15">
        <v>3826</v>
      </c>
      <c r="F39" s="15">
        <v>4816</v>
      </c>
      <c r="G39" s="15">
        <v>10145</v>
      </c>
      <c r="H39" s="15">
        <v>992</v>
      </c>
      <c r="I39" s="15">
        <v>9544</v>
      </c>
      <c r="J39" s="15">
        <v>1813</v>
      </c>
      <c r="K39" s="15">
        <v>25679</v>
      </c>
      <c r="L39" s="15">
        <v>1806</v>
      </c>
      <c r="M39" s="15">
        <v>254</v>
      </c>
      <c r="N39" s="15">
        <v>9219</v>
      </c>
      <c r="O39" s="15">
        <v>8314</v>
      </c>
      <c r="P39" s="15">
        <v>2450</v>
      </c>
      <c r="Q39" s="15">
        <v>153</v>
      </c>
      <c r="R39" s="15">
        <v>1662</v>
      </c>
      <c r="S39" s="15">
        <v>5863</v>
      </c>
      <c r="T39" s="15">
        <v>6753</v>
      </c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>
        <f t="shared" si="0"/>
        <v>100453</v>
      </c>
      <c r="AL39" s="15">
        <f>AVERAGE($AK$39:$AK$41)</f>
        <v>86030.666666666672</v>
      </c>
      <c r="AM39" s="15"/>
      <c r="AN39" s="15" t="e">
        <f>AVERAGE($AM$39:$AM$41)</f>
        <v>#DIV/0!</v>
      </c>
      <c r="AO39" s="15">
        <v>0</v>
      </c>
      <c r="AP39" s="25" t="e">
        <f t="shared" si="3"/>
        <v>#DIV/0!</v>
      </c>
      <c r="AQ39" s="25" t="e">
        <f t="shared" si="4"/>
        <v>#DIV/0!</v>
      </c>
      <c r="AR39" s="41"/>
      <c r="AS39" s="41"/>
      <c r="AT39" s="43"/>
      <c r="AU39" s="43"/>
    </row>
    <row r="40" spans="1:47" x14ac:dyDescent="0.2">
      <c r="A40" s="62">
        <v>20130830</v>
      </c>
      <c r="B40" s="15">
        <v>59</v>
      </c>
      <c r="C40" s="15">
        <v>6023</v>
      </c>
      <c r="D40" s="15">
        <v>382</v>
      </c>
      <c r="E40" s="15">
        <v>3174</v>
      </c>
      <c r="F40" s="15">
        <v>4572</v>
      </c>
      <c r="G40" s="15">
        <v>10702</v>
      </c>
      <c r="H40" s="15">
        <v>923</v>
      </c>
      <c r="I40" s="15">
        <v>9583</v>
      </c>
      <c r="J40" s="15">
        <v>1250</v>
      </c>
      <c r="K40" s="15">
        <v>25839</v>
      </c>
      <c r="L40" s="15">
        <v>1592</v>
      </c>
      <c r="M40" s="15">
        <v>477</v>
      </c>
      <c r="N40" s="15">
        <v>9132</v>
      </c>
      <c r="O40" s="15">
        <v>9148</v>
      </c>
      <c r="P40" s="15">
        <v>798</v>
      </c>
      <c r="Q40" s="15">
        <v>488</v>
      </c>
      <c r="R40" s="15">
        <v>1708</v>
      </c>
      <c r="S40" s="15">
        <v>5971</v>
      </c>
      <c r="T40" s="15">
        <v>4996</v>
      </c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>
        <f t="shared" si="0"/>
        <v>96817</v>
      </c>
      <c r="AL40" s="15">
        <f>AVERAGE($AK$39:$AK$41)</f>
        <v>86030.666666666672</v>
      </c>
      <c r="AM40" s="15"/>
      <c r="AN40" s="15" t="e">
        <f>AVERAGE($AM$39:$AM$41)</f>
        <v>#DIV/0!</v>
      </c>
      <c r="AO40" s="15">
        <v>0</v>
      </c>
      <c r="AP40" s="25" t="e">
        <f t="shared" si="3"/>
        <v>#DIV/0!</v>
      </c>
      <c r="AQ40" s="25" t="e">
        <f t="shared" si="4"/>
        <v>#DIV/0!</v>
      </c>
      <c r="AR40" s="41"/>
      <c r="AS40" s="41"/>
      <c r="AT40" s="43"/>
      <c r="AU40" s="43"/>
    </row>
    <row r="41" spans="1:47" x14ac:dyDescent="0.2">
      <c r="A41" s="62">
        <v>20130831</v>
      </c>
      <c r="B41" s="15">
        <v>0</v>
      </c>
      <c r="C41" s="15">
        <v>5020</v>
      </c>
      <c r="D41" s="15">
        <v>0</v>
      </c>
      <c r="E41" s="15">
        <v>641</v>
      </c>
      <c r="F41" s="15">
        <v>1465</v>
      </c>
      <c r="G41" s="15">
        <v>8252</v>
      </c>
      <c r="H41" s="15">
        <v>1130</v>
      </c>
      <c r="I41" s="15">
        <v>9759</v>
      </c>
      <c r="J41" s="15">
        <v>488</v>
      </c>
      <c r="K41" s="15">
        <v>12100</v>
      </c>
      <c r="L41" s="15">
        <v>112</v>
      </c>
      <c r="M41" s="15">
        <v>178</v>
      </c>
      <c r="N41" s="15">
        <v>8429</v>
      </c>
      <c r="O41" s="15">
        <v>6010</v>
      </c>
      <c r="P41" s="15">
        <v>0</v>
      </c>
      <c r="Q41" s="15">
        <v>205</v>
      </c>
      <c r="R41" s="15">
        <v>588</v>
      </c>
      <c r="S41" s="15">
        <v>6167</v>
      </c>
      <c r="T41" s="15">
        <v>278</v>
      </c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>
        <f t="shared" si="0"/>
        <v>60822</v>
      </c>
      <c r="AL41" s="15">
        <f>AVERAGE($AK$39:$AK$41)</f>
        <v>86030.666666666672</v>
      </c>
      <c r="AM41" s="15"/>
      <c r="AN41" s="15" t="e">
        <f>AVERAGE($AM$39:$AM$41)</f>
        <v>#DIV/0!</v>
      </c>
      <c r="AO41" s="15">
        <v>0</v>
      </c>
      <c r="AP41" s="25" t="e">
        <f t="shared" si="3"/>
        <v>#DIV/0!</v>
      </c>
      <c r="AQ41" s="25" t="e">
        <f t="shared" si="4"/>
        <v>#DIV/0!</v>
      </c>
      <c r="AR41" s="41"/>
      <c r="AS41" s="41"/>
      <c r="AT41" s="43"/>
      <c r="AU41" s="43"/>
    </row>
    <row r="42" spans="1:47" s="18" customFormat="1" ht="13.5" thickBot="1" x14ac:dyDescent="0.25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>
        <f>SUM(AK11:AK41)</f>
        <v>2612924</v>
      </c>
      <c r="AL42" s="59">
        <f>SUM(AL11:AL41)</f>
        <v>2612924</v>
      </c>
      <c r="AM42" s="59">
        <f>SUM(AM11:AM41)</f>
        <v>0</v>
      </c>
      <c r="AN42" s="59" t="e">
        <f>SUM(AN11:AN41)</f>
        <v>#DIV/0!</v>
      </c>
      <c r="AO42" s="59">
        <f>SUM(AO11:AO41)</f>
        <v>1168161</v>
      </c>
      <c r="AP42" s="73" t="e">
        <f>(AM42-AK42)/AM42</f>
        <v>#DIV/0!</v>
      </c>
      <c r="AQ42" s="60">
        <f>(AO42-AM42)/AO42</f>
        <v>1</v>
      </c>
      <c r="AR42" s="5"/>
    </row>
    <row r="43" spans="1:47" s="44" customFormat="1" x14ac:dyDescent="0.2">
      <c r="A43" s="267" t="s">
        <v>13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  <c r="R43" s="268"/>
      <c r="S43" s="268"/>
      <c r="T43" s="268"/>
      <c r="U43" s="268"/>
      <c r="V43" s="268"/>
      <c r="W43" s="268"/>
      <c r="X43" s="268"/>
      <c r="Y43" s="268"/>
      <c r="Z43" s="268"/>
      <c r="AA43" s="268"/>
      <c r="AB43" s="268"/>
      <c r="AC43" s="268"/>
      <c r="AD43" s="268"/>
      <c r="AE43" s="268"/>
      <c r="AF43" s="268"/>
      <c r="AG43" s="268"/>
      <c r="AH43" s="268"/>
      <c r="AI43" s="268"/>
      <c r="AJ43" s="268"/>
      <c r="AK43" s="268"/>
      <c r="AL43" s="268"/>
      <c r="AM43" s="268"/>
      <c r="AN43" s="268"/>
      <c r="AO43" s="268"/>
      <c r="AP43" s="268"/>
      <c r="AQ43" s="269"/>
      <c r="AR43" s="51"/>
    </row>
    <row r="44" spans="1:47" s="17" customFormat="1" x14ac:dyDescent="0.2">
      <c r="A44" s="67" t="s">
        <v>9</v>
      </c>
      <c r="B44" s="16">
        <f>SUM(B11:B24)</f>
        <v>406</v>
      </c>
      <c r="C44" s="16">
        <f t="shared" ref="C44:Z44" si="11">SUM(C11:C24)</f>
        <v>85569</v>
      </c>
      <c r="D44" s="16">
        <f t="shared" si="11"/>
        <v>11209</v>
      </c>
      <c r="E44" s="16">
        <f t="shared" si="11"/>
        <v>32080</v>
      </c>
      <c r="F44" s="16">
        <f t="shared" si="11"/>
        <v>34450</v>
      </c>
      <c r="G44" s="16">
        <f t="shared" si="11"/>
        <v>111997</v>
      </c>
      <c r="H44" s="16">
        <f t="shared" si="11"/>
        <v>13908</v>
      </c>
      <c r="I44" s="16">
        <f t="shared" si="11"/>
        <v>149353</v>
      </c>
      <c r="J44" s="16">
        <f t="shared" si="11"/>
        <v>19490</v>
      </c>
      <c r="K44" s="16">
        <f t="shared" si="11"/>
        <v>282277</v>
      </c>
      <c r="L44" s="16">
        <f t="shared" si="11"/>
        <v>16779</v>
      </c>
      <c r="M44" s="16">
        <f t="shared" si="11"/>
        <v>6102</v>
      </c>
      <c r="N44" s="16">
        <f t="shared" si="11"/>
        <v>113168</v>
      </c>
      <c r="O44" s="16">
        <f t="shared" si="11"/>
        <v>85312</v>
      </c>
      <c r="P44" s="16">
        <f t="shared" si="11"/>
        <v>27199</v>
      </c>
      <c r="Q44" s="16">
        <f t="shared" si="11"/>
        <v>2669</v>
      </c>
      <c r="R44" s="16">
        <f t="shared" si="11"/>
        <v>14995</v>
      </c>
      <c r="S44" s="16">
        <f t="shared" si="11"/>
        <v>85264</v>
      </c>
      <c r="T44" s="16">
        <f t="shared" si="11"/>
        <v>75934</v>
      </c>
      <c r="U44" s="16">
        <f t="shared" si="11"/>
        <v>0</v>
      </c>
      <c r="V44" s="16">
        <f t="shared" si="11"/>
        <v>0</v>
      </c>
      <c r="W44" s="16">
        <f t="shared" si="11"/>
        <v>0</v>
      </c>
      <c r="X44" s="16">
        <f t="shared" si="11"/>
        <v>0</v>
      </c>
      <c r="Y44" s="16">
        <f t="shared" si="11"/>
        <v>0</v>
      </c>
      <c r="Z44" s="16">
        <f t="shared" si="11"/>
        <v>0</v>
      </c>
      <c r="AA44" s="16">
        <f t="shared" ref="AA44:AO44" si="12">SUM(AA11:AA24)</f>
        <v>0</v>
      </c>
      <c r="AB44" s="16">
        <f t="shared" si="12"/>
        <v>0</v>
      </c>
      <c r="AC44" s="16">
        <f>SUM(AC11:AC24)</f>
        <v>0</v>
      </c>
      <c r="AD44" s="16">
        <f>SUM(AD11:AD24)</f>
        <v>0</v>
      </c>
      <c r="AE44" s="16">
        <f>SUM(AE11:AE24)</f>
        <v>0</v>
      </c>
      <c r="AF44" s="16">
        <f t="shared" si="12"/>
        <v>0</v>
      </c>
      <c r="AG44" s="16">
        <f>SUM(AG11:AG24)</f>
        <v>0</v>
      </c>
      <c r="AH44" s="16">
        <f>SUM(AH11:AH24)</f>
        <v>0</v>
      </c>
      <c r="AI44" s="16">
        <f>SUM(AI11:AI24)</f>
        <v>0</v>
      </c>
      <c r="AJ44" s="16">
        <f>SUM(AJ11:AJ24)</f>
        <v>0</v>
      </c>
      <c r="AK44" s="16">
        <f t="shared" si="12"/>
        <v>1168161</v>
      </c>
      <c r="AL44" s="16">
        <f t="shared" si="12"/>
        <v>1168161.0000000002</v>
      </c>
      <c r="AM44" s="16">
        <f t="shared" si="12"/>
        <v>0</v>
      </c>
      <c r="AN44" s="16" t="e">
        <f t="shared" si="12"/>
        <v>#DIV/0!</v>
      </c>
      <c r="AO44" s="16">
        <f t="shared" si="12"/>
        <v>1168161</v>
      </c>
      <c r="AP44" s="9" t="e">
        <f>(AM44-AK44)/AM44</f>
        <v>#DIV/0!</v>
      </c>
      <c r="AQ44" s="4">
        <f>(AO44-AM44)/AO44</f>
        <v>1</v>
      </c>
    </row>
    <row r="45" spans="1:47" s="17" customFormat="1" x14ac:dyDescent="0.2">
      <c r="A45" s="61" t="s">
        <v>10</v>
      </c>
      <c r="B45" s="45">
        <f t="shared" ref="B45:W45" si="13">B44/$AK$44</f>
        <v>3.4755483191101227E-4</v>
      </c>
      <c r="C45" s="45">
        <f t="shared" si="13"/>
        <v>7.3251033033973914E-2</v>
      </c>
      <c r="D45" s="45">
        <f t="shared" si="13"/>
        <v>9.5954239184495981E-3</v>
      </c>
      <c r="E45" s="45">
        <f t="shared" si="13"/>
        <v>2.7461967999274074E-2</v>
      </c>
      <c r="F45" s="45">
        <f t="shared" si="13"/>
        <v>2.9490797929395008E-2</v>
      </c>
      <c r="G45" s="45">
        <f t="shared" si="13"/>
        <v>9.5874626870782367E-2</v>
      </c>
      <c r="H45" s="45">
        <f t="shared" si="13"/>
        <v>1.1905893108912213E-2</v>
      </c>
      <c r="I45" s="45">
        <f t="shared" si="13"/>
        <v>0.12785309559213157</v>
      </c>
      <c r="J45" s="45">
        <f t="shared" si="13"/>
        <v>1.6684344024496624E-2</v>
      </c>
      <c r="K45" s="45">
        <f t="shared" si="13"/>
        <v>0.24164220514124338</v>
      </c>
      <c r="L45" s="45">
        <f t="shared" si="13"/>
        <v>1.4363602277425801E-2</v>
      </c>
      <c r="M45" s="45">
        <f t="shared" si="13"/>
        <v>5.2235950352733911E-3</v>
      </c>
      <c r="N45" s="45">
        <f t="shared" si="13"/>
        <v>9.6877057186466595E-2</v>
      </c>
      <c r="O45" s="45">
        <f t="shared" si="13"/>
        <v>7.3031029113281479E-2</v>
      </c>
      <c r="P45" s="45">
        <f t="shared" si="13"/>
        <v>2.328360559888577E-2</v>
      </c>
      <c r="Q45" s="45">
        <f t="shared" si="13"/>
        <v>2.2847877989420977E-3</v>
      </c>
      <c r="R45" s="45">
        <f t="shared" si="13"/>
        <v>1.2836415528338987E-2</v>
      </c>
      <c r="S45" s="45">
        <f t="shared" si="13"/>
        <v>7.298993888684864E-2</v>
      </c>
      <c r="T45" s="45">
        <f t="shared" si="13"/>
        <v>6.5003026123967494E-2</v>
      </c>
      <c r="U45" s="45">
        <f t="shared" si="13"/>
        <v>0</v>
      </c>
      <c r="V45" s="45">
        <f t="shared" si="13"/>
        <v>0</v>
      </c>
      <c r="W45" s="45">
        <f t="shared" si="13"/>
        <v>0</v>
      </c>
      <c r="X45" s="45">
        <f>X44/$AK$44</f>
        <v>0</v>
      </c>
      <c r="Y45" s="45">
        <f>Y44/$AK$44</f>
        <v>0</v>
      </c>
      <c r="Z45" s="45">
        <f>Z44/$AK$44</f>
        <v>0</v>
      </c>
      <c r="AA45" s="45">
        <f t="shared" ref="AA45:AF45" si="14">AA44/$AK$44</f>
        <v>0</v>
      </c>
      <c r="AB45" s="45">
        <f t="shared" si="14"/>
        <v>0</v>
      </c>
      <c r="AC45" s="45">
        <f t="shared" si="14"/>
        <v>0</v>
      </c>
      <c r="AD45" s="45">
        <f t="shared" si="14"/>
        <v>0</v>
      </c>
      <c r="AE45" s="45">
        <f t="shared" si="14"/>
        <v>0</v>
      </c>
      <c r="AF45" s="45">
        <f t="shared" si="14"/>
        <v>0</v>
      </c>
      <c r="AG45" s="45">
        <f>AG44/$AK$44</f>
        <v>0</v>
      </c>
      <c r="AH45" s="45">
        <f>AH44/$AK$44</f>
        <v>0</v>
      </c>
      <c r="AI45" s="45">
        <f>AI44/$AK$44</f>
        <v>0</v>
      </c>
      <c r="AJ45" s="45">
        <f>AJ44/$AK$44</f>
        <v>0</v>
      </c>
      <c r="AK45" s="46">
        <f>SUM(B45:AJ45)</f>
        <v>1.0000000000000002</v>
      </c>
      <c r="AL45" s="52"/>
      <c r="AM45" s="52"/>
      <c r="AN45" s="52"/>
      <c r="AO45" s="52"/>
      <c r="AP45" s="52"/>
      <c r="AQ45" s="54"/>
    </row>
    <row r="46" spans="1:47" s="17" customFormat="1" x14ac:dyDescent="0.2">
      <c r="A46" s="68" t="s">
        <v>11</v>
      </c>
      <c r="B46" s="47">
        <f t="shared" ref="B46:AF46" si="15">B45*$AM$44</f>
        <v>0</v>
      </c>
      <c r="C46" s="47">
        <f t="shared" si="15"/>
        <v>0</v>
      </c>
      <c r="D46" s="47">
        <f t="shared" si="15"/>
        <v>0</v>
      </c>
      <c r="E46" s="47">
        <f t="shared" si="15"/>
        <v>0</v>
      </c>
      <c r="F46" s="47">
        <f t="shared" si="15"/>
        <v>0</v>
      </c>
      <c r="G46" s="47">
        <f t="shared" si="15"/>
        <v>0</v>
      </c>
      <c r="H46" s="47">
        <f t="shared" si="15"/>
        <v>0</v>
      </c>
      <c r="I46" s="47">
        <f t="shared" si="15"/>
        <v>0</v>
      </c>
      <c r="J46" s="47">
        <f t="shared" si="15"/>
        <v>0</v>
      </c>
      <c r="K46" s="47">
        <f t="shared" si="15"/>
        <v>0</v>
      </c>
      <c r="L46" s="47">
        <f t="shared" si="15"/>
        <v>0</v>
      </c>
      <c r="M46" s="47">
        <f t="shared" si="15"/>
        <v>0</v>
      </c>
      <c r="N46" s="47">
        <f t="shared" si="15"/>
        <v>0</v>
      </c>
      <c r="O46" s="47">
        <f t="shared" si="15"/>
        <v>0</v>
      </c>
      <c r="P46" s="47">
        <f t="shared" si="15"/>
        <v>0</v>
      </c>
      <c r="Q46" s="47">
        <f t="shared" si="15"/>
        <v>0</v>
      </c>
      <c r="R46" s="47">
        <f t="shared" si="15"/>
        <v>0</v>
      </c>
      <c r="S46" s="47">
        <f t="shared" si="15"/>
        <v>0</v>
      </c>
      <c r="T46" s="47">
        <f t="shared" si="15"/>
        <v>0</v>
      </c>
      <c r="U46" s="47">
        <f t="shared" si="15"/>
        <v>0</v>
      </c>
      <c r="V46" s="47">
        <f t="shared" si="15"/>
        <v>0</v>
      </c>
      <c r="W46" s="47">
        <f t="shared" si="15"/>
        <v>0</v>
      </c>
      <c r="X46" s="47">
        <f t="shared" si="15"/>
        <v>0</v>
      </c>
      <c r="Y46" s="47">
        <f t="shared" si="15"/>
        <v>0</v>
      </c>
      <c r="Z46" s="47">
        <f t="shared" si="15"/>
        <v>0</v>
      </c>
      <c r="AA46" s="47">
        <f t="shared" si="15"/>
        <v>0</v>
      </c>
      <c r="AB46" s="47">
        <f t="shared" si="15"/>
        <v>0</v>
      </c>
      <c r="AC46" s="47">
        <f t="shared" si="15"/>
        <v>0</v>
      </c>
      <c r="AD46" s="47">
        <f t="shared" si="15"/>
        <v>0</v>
      </c>
      <c r="AE46" s="47">
        <f t="shared" si="15"/>
        <v>0</v>
      </c>
      <c r="AF46" s="47">
        <f t="shared" si="15"/>
        <v>0</v>
      </c>
      <c r="AG46" s="47">
        <f>AG45*$AM$44</f>
        <v>0</v>
      </c>
      <c r="AH46" s="47">
        <f>AH45*$AM$44</f>
        <v>0</v>
      </c>
      <c r="AI46" s="47">
        <f>AI45*$AM$44</f>
        <v>0</v>
      </c>
      <c r="AJ46" s="47">
        <f>AJ45*$AM$44</f>
        <v>0</v>
      </c>
      <c r="AK46" s="48">
        <f>SUM(B46:AJ46)</f>
        <v>0</v>
      </c>
      <c r="AL46" s="52"/>
      <c r="AM46" s="53"/>
      <c r="AN46" s="52"/>
      <c r="AO46" s="52"/>
      <c r="AP46" s="52"/>
      <c r="AQ46" s="54"/>
    </row>
    <row r="47" spans="1:47" s="17" customFormat="1" ht="13.5" thickBot="1" x14ac:dyDescent="0.25">
      <c r="A47" s="69" t="s">
        <v>18</v>
      </c>
      <c r="B47" s="50">
        <f>(B46-B44)/B44</f>
        <v>-1</v>
      </c>
      <c r="C47" s="50">
        <f t="shared" ref="C47:AK47" si="16">(C46-C44)/C44</f>
        <v>-1</v>
      </c>
      <c r="D47" s="50">
        <f t="shared" si="16"/>
        <v>-1</v>
      </c>
      <c r="E47" s="50">
        <f t="shared" si="16"/>
        <v>-1</v>
      </c>
      <c r="F47" s="50">
        <f t="shared" si="16"/>
        <v>-1</v>
      </c>
      <c r="G47" s="50">
        <f t="shared" si="16"/>
        <v>-1</v>
      </c>
      <c r="H47" s="50">
        <f t="shared" si="16"/>
        <v>-1</v>
      </c>
      <c r="I47" s="50">
        <f t="shared" si="16"/>
        <v>-1</v>
      </c>
      <c r="J47" s="50">
        <f t="shared" si="16"/>
        <v>-1</v>
      </c>
      <c r="K47" s="50">
        <f t="shared" si="16"/>
        <v>-1</v>
      </c>
      <c r="L47" s="50">
        <f t="shared" si="16"/>
        <v>-1</v>
      </c>
      <c r="M47" s="50">
        <f t="shared" si="16"/>
        <v>-1</v>
      </c>
      <c r="N47" s="50">
        <f t="shared" si="16"/>
        <v>-1</v>
      </c>
      <c r="O47" s="50">
        <f t="shared" si="16"/>
        <v>-1</v>
      </c>
      <c r="P47" s="50">
        <f t="shared" si="16"/>
        <v>-1</v>
      </c>
      <c r="Q47" s="50">
        <f t="shared" si="16"/>
        <v>-1</v>
      </c>
      <c r="R47" s="50">
        <f t="shared" si="16"/>
        <v>-1</v>
      </c>
      <c r="S47" s="50">
        <f t="shared" si="16"/>
        <v>-1</v>
      </c>
      <c r="T47" s="50">
        <f t="shared" si="16"/>
        <v>-1</v>
      </c>
      <c r="U47" s="50" t="e">
        <f t="shared" si="16"/>
        <v>#DIV/0!</v>
      </c>
      <c r="V47" s="50" t="e">
        <f t="shared" si="16"/>
        <v>#DIV/0!</v>
      </c>
      <c r="W47" s="50" t="e">
        <f t="shared" si="16"/>
        <v>#DIV/0!</v>
      </c>
      <c r="X47" s="50" t="e">
        <f t="shared" si="16"/>
        <v>#DIV/0!</v>
      </c>
      <c r="Y47" s="50" t="e">
        <f t="shared" si="16"/>
        <v>#DIV/0!</v>
      </c>
      <c r="Z47" s="50" t="e">
        <f t="shared" si="16"/>
        <v>#DIV/0!</v>
      </c>
      <c r="AA47" s="50" t="e">
        <f t="shared" si="16"/>
        <v>#DIV/0!</v>
      </c>
      <c r="AB47" s="50" t="e">
        <f t="shared" si="16"/>
        <v>#DIV/0!</v>
      </c>
      <c r="AC47" s="50" t="e">
        <f t="shared" si="16"/>
        <v>#DIV/0!</v>
      </c>
      <c r="AD47" s="50" t="e">
        <f t="shared" si="16"/>
        <v>#DIV/0!</v>
      </c>
      <c r="AE47" s="50" t="e">
        <f t="shared" si="16"/>
        <v>#DIV/0!</v>
      </c>
      <c r="AF47" s="50" t="e">
        <f t="shared" si="16"/>
        <v>#DIV/0!</v>
      </c>
      <c r="AG47" s="50" t="e">
        <f>(AG46-AG44)/AG44</f>
        <v>#DIV/0!</v>
      </c>
      <c r="AH47" s="50" t="e">
        <f>(AH46-AH44)/AH44</f>
        <v>#DIV/0!</v>
      </c>
      <c r="AI47" s="50" t="e">
        <f>(AI46-AI44)/AI44</f>
        <v>#DIV/0!</v>
      </c>
      <c r="AJ47" s="50" t="e">
        <f>(AJ46-AJ44)/AJ44</f>
        <v>#DIV/0!</v>
      </c>
      <c r="AK47" s="50">
        <f t="shared" si="16"/>
        <v>-1</v>
      </c>
      <c r="AL47" s="55"/>
      <c r="AM47" s="56"/>
      <c r="AN47" s="55"/>
      <c r="AO47" s="55"/>
      <c r="AP47" s="55"/>
      <c r="AQ47" s="57"/>
    </row>
    <row r="48" spans="1:47" s="44" customFormat="1" ht="13.5" thickBot="1" x14ac:dyDescent="0.25">
      <c r="A48" s="70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M48" s="72"/>
    </row>
    <row r="49" spans="1:43" s="44" customFormat="1" x14ac:dyDescent="0.2">
      <c r="A49" s="267" t="s">
        <v>14</v>
      </c>
      <c r="B49" s="268"/>
      <c r="C49" s="268"/>
      <c r="D49" s="268"/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U49" s="268"/>
      <c r="V49" s="268"/>
      <c r="W49" s="268"/>
      <c r="X49" s="268"/>
      <c r="Y49" s="268"/>
      <c r="Z49" s="268"/>
      <c r="AA49" s="268"/>
      <c r="AB49" s="268"/>
      <c r="AC49" s="268"/>
      <c r="AD49" s="268"/>
      <c r="AE49" s="268"/>
      <c r="AF49" s="268"/>
      <c r="AG49" s="268"/>
      <c r="AH49" s="268"/>
      <c r="AI49" s="268"/>
      <c r="AJ49" s="268"/>
      <c r="AK49" s="268"/>
      <c r="AL49" s="268"/>
      <c r="AM49" s="268"/>
      <c r="AN49" s="268"/>
      <c r="AO49" s="268"/>
      <c r="AP49" s="268"/>
      <c r="AQ49" s="269"/>
    </row>
    <row r="50" spans="1:43" s="17" customFormat="1" x14ac:dyDescent="0.2">
      <c r="A50" s="67" t="s">
        <v>9</v>
      </c>
      <c r="B50" s="16">
        <f>SUM(B25:B41)</f>
        <v>563</v>
      </c>
      <c r="C50" s="16">
        <f t="shared" ref="C50:AN50" si="17">SUM(C25:C41)</f>
        <v>92327</v>
      </c>
      <c r="D50" s="16">
        <f t="shared" si="17"/>
        <v>12555</v>
      </c>
      <c r="E50" s="16">
        <f t="shared" si="17"/>
        <v>41240</v>
      </c>
      <c r="F50" s="16">
        <f t="shared" si="17"/>
        <v>53413</v>
      </c>
      <c r="G50" s="16">
        <f t="shared" si="17"/>
        <v>154995</v>
      </c>
      <c r="H50" s="16">
        <f t="shared" si="17"/>
        <v>14195</v>
      </c>
      <c r="I50" s="16">
        <f t="shared" si="17"/>
        <v>167229</v>
      </c>
      <c r="J50" s="16">
        <f t="shared" si="17"/>
        <v>24108</v>
      </c>
      <c r="K50" s="16">
        <f t="shared" si="17"/>
        <v>340745</v>
      </c>
      <c r="L50" s="16">
        <f t="shared" si="17"/>
        <v>19570</v>
      </c>
      <c r="M50" s="16">
        <f t="shared" si="17"/>
        <v>6041</v>
      </c>
      <c r="N50" s="16">
        <f t="shared" si="17"/>
        <v>147791</v>
      </c>
      <c r="O50" s="16">
        <f t="shared" si="17"/>
        <v>128502</v>
      </c>
      <c r="P50" s="16">
        <f t="shared" si="17"/>
        <v>31211</v>
      </c>
      <c r="Q50" s="16">
        <f t="shared" si="17"/>
        <v>5075</v>
      </c>
      <c r="R50" s="16">
        <f t="shared" si="17"/>
        <v>19582</v>
      </c>
      <c r="S50" s="16">
        <f t="shared" si="17"/>
        <v>103012</v>
      </c>
      <c r="T50" s="16">
        <f t="shared" si="17"/>
        <v>82609</v>
      </c>
      <c r="U50" s="16">
        <f t="shared" si="17"/>
        <v>0</v>
      </c>
      <c r="V50" s="16">
        <f t="shared" si="17"/>
        <v>0</v>
      </c>
      <c r="W50" s="16">
        <f t="shared" si="17"/>
        <v>0</v>
      </c>
      <c r="X50" s="16">
        <f t="shared" si="17"/>
        <v>0</v>
      </c>
      <c r="Y50" s="16">
        <f t="shared" si="17"/>
        <v>0</v>
      </c>
      <c r="Z50" s="16">
        <f t="shared" si="17"/>
        <v>0</v>
      </c>
      <c r="AA50" s="16">
        <f t="shared" si="17"/>
        <v>0</v>
      </c>
      <c r="AB50" s="16">
        <f t="shared" si="17"/>
        <v>0</v>
      </c>
      <c r="AC50" s="16">
        <f>SUM(AC25:AC41)</f>
        <v>0</v>
      </c>
      <c r="AD50" s="16">
        <f>SUM(AD25:AD41)</f>
        <v>0</v>
      </c>
      <c r="AE50" s="16">
        <f>SUM(AE25:AE41)</f>
        <v>0</v>
      </c>
      <c r="AF50" s="16">
        <f t="shared" si="17"/>
        <v>0</v>
      </c>
      <c r="AG50" s="16">
        <f t="shared" ref="AG50:AL50" si="18">SUM(AG25:AG41)</f>
        <v>0</v>
      </c>
      <c r="AH50" s="16">
        <f t="shared" si="18"/>
        <v>0</v>
      </c>
      <c r="AI50" s="16">
        <f t="shared" si="18"/>
        <v>0</v>
      </c>
      <c r="AJ50" s="16">
        <f t="shared" si="18"/>
        <v>0</v>
      </c>
      <c r="AK50" s="16">
        <f t="shared" si="18"/>
        <v>1444763</v>
      </c>
      <c r="AL50" s="16">
        <f t="shared" si="18"/>
        <v>1444763</v>
      </c>
      <c r="AM50" s="16">
        <f t="shared" si="17"/>
        <v>0</v>
      </c>
      <c r="AN50" s="16" t="e">
        <f t="shared" si="17"/>
        <v>#DIV/0!</v>
      </c>
      <c r="AO50" s="16">
        <f>SUM(AO25:AO41)</f>
        <v>0</v>
      </c>
      <c r="AP50" s="60" t="e">
        <f>(AM50-AK50)/AM50</f>
        <v>#DIV/0!</v>
      </c>
      <c r="AQ50" s="65" t="e">
        <f>(AO50-AM50)/AO50</f>
        <v>#DIV/0!</v>
      </c>
    </row>
    <row r="51" spans="1:43" s="17" customFormat="1" x14ac:dyDescent="0.2">
      <c r="A51" s="61" t="s">
        <v>10</v>
      </c>
      <c r="B51" s="45">
        <f t="shared" ref="B51:AF51" si="19">B50/$AK$50</f>
        <v>3.8968329061583109E-4</v>
      </c>
      <c r="C51" s="45">
        <f t="shared" si="19"/>
        <v>6.3904598885768812E-2</v>
      </c>
      <c r="D51" s="45">
        <f t="shared" si="19"/>
        <v>8.6900065962375837E-3</v>
      </c>
      <c r="E51" s="45">
        <f t="shared" si="19"/>
        <v>2.8544474076371004E-2</v>
      </c>
      <c r="F51" s="45">
        <f t="shared" si="19"/>
        <v>3.6970077445228039E-2</v>
      </c>
      <c r="G51" s="45">
        <f t="shared" si="19"/>
        <v>0.10728057127708836</v>
      </c>
      <c r="H51" s="45">
        <f t="shared" si="19"/>
        <v>9.8251408708556354E-3</v>
      </c>
      <c r="I51" s="45">
        <f t="shared" si="19"/>
        <v>0.11574839610372081</v>
      </c>
      <c r="J51" s="45">
        <f t="shared" si="19"/>
        <v>1.6686473836885356E-2</v>
      </c>
      <c r="K51" s="45">
        <f t="shared" si="19"/>
        <v>0.23584837097849268</v>
      </c>
      <c r="L51" s="45">
        <f t="shared" si="19"/>
        <v>1.354547424041175E-2</v>
      </c>
      <c r="M51" s="45">
        <f t="shared" si="19"/>
        <v>4.1813086298583225E-3</v>
      </c>
      <c r="N51" s="45">
        <f t="shared" si="19"/>
        <v>0.10229428632931491</v>
      </c>
      <c r="O51" s="45">
        <f t="shared" si="19"/>
        <v>8.8943307656688328E-2</v>
      </c>
      <c r="P51" s="45">
        <f t="shared" si="19"/>
        <v>2.1602851125063417E-2</v>
      </c>
      <c r="Q51" s="45">
        <f t="shared" si="19"/>
        <v>3.5126868559064704E-3</v>
      </c>
      <c r="R51" s="45">
        <f t="shared" si="19"/>
        <v>1.3553780100957735E-2</v>
      </c>
      <c r="S51" s="45">
        <f t="shared" si="19"/>
        <v>7.1300275546923614E-2</v>
      </c>
      <c r="T51" s="45">
        <f t="shared" si="19"/>
        <v>5.7178236153611353E-2</v>
      </c>
      <c r="U51" s="45">
        <f t="shared" si="19"/>
        <v>0</v>
      </c>
      <c r="V51" s="45">
        <f t="shared" si="19"/>
        <v>0</v>
      </c>
      <c r="W51" s="45">
        <f t="shared" si="19"/>
        <v>0</v>
      </c>
      <c r="X51" s="45">
        <f t="shared" si="19"/>
        <v>0</v>
      </c>
      <c r="Y51" s="45">
        <f t="shared" si="19"/>
        <v>0</v>
      </c>
      <c r="Z51" s="45">
        <f t="shared" si="19"/>
        <v>0</v>
      </c>
      <c r="AA51" s="45">
        <f t="shared" si="19"/>
        <v>0</v>
      </c>
      <c r="AB51" s="45">
        <f t="shared" si="19"/>
        <v>0</v>
      </c>
      <c r="AC51" s="45">
        <f t="shared" si="19"/>
        <v>0</v>
      </c>
      <c r="AD51" s="45">
        <f t="shared" si="19"/>
        <v>0</v>
      </c>
      <c r="AE51" s="45">
        <f t="shared" si="19"/>
        <v>0</v>
      </c>
      <c r="AF51" s="45">
        <f t="shared" si="19"/>
        <v>0</v>
      </c>
      <c r="AG51" s="45">
        <f>AG50/$AK$50</f>
        <v>0</v>
      </c>
      <c r="AH51" s="45">
        <f>AH50/$AK$50</f>
        <v>0</v>
      </c>
      <c r="AI51" s="45">
        <f>AI50/$AK$50</f>
        <v>0</v>
      </c>
      <c r="AJ51" s="45">
        <f>AJ50/$AK$50</f>
        <v>0</v>
      </c>
      <c r="AK51" s="45">
        <f>SUM(B51:AJ51)</f>
        <v>1</v>
      </c>
      <c r="AL51" s="52"/>
      <c r="AM51" s="52"/>
      <c r="AN51" s="52"/>
      <c r="AO51" s="52"/>
      <c r="AP51" s="52"/>
      <c r="AQ51" s="54"/>
    </row>
    <row r="52" spans="1:43" s="17" customFormat="1" x14ac:dyDescent="0.2">
      <c r="A52" s="68" t="s">
        <v>11</v>
      </c>
      <c r="B52" s="47">
        <f t="shared" ref="B52:AF52" si="20">B51*$AM$50</f>
        <v>0</v>
      </c>
      <c r="C52" s="47">
        <f t="shared" si="20"/>
        <v>0</v>
      </c>
      <c r="D52" s="47">
        <f t="shared" si="20"/>
        <v>0</v>
      </c>
      <c r="E52" s="47">
        <f t="shared" si="20"/>
        <v>0</v>
      </c>
      <c r="F52" s="47">
        <f t="shared" si="20"/>
        <v>0</v>
      </c>
      <c r="G52" s="47">
        <f t="shared" si="20"/>
        <v>0</v>
      </c>
      <c r="H52" s="47">
        <f t="shared" si="20"/>
        <v>0</v>
      </c>
      <c r="I52" s="47">
        <f t="shared" si="20"/>
        <v>0</v>
      </c>
      <c r="J52" s="47">
        <f t="shared" si="20"/>
        <v>0</v>
      </c>
      <c r="K52" s="47">
        <f t="shared" si="20"/>
        <v>0</v>
      </c>
      <c r="L52" s="47">
        <f t="shared" si="20"/>
        <v>0</v>
      </c>
      <c r="M52" s="47">
        <f t="shared" si="20"/>
        <v>0</v>
      </c>
      <c r="N52" s="47">
        <f t="shared" si="20"/>
        <v>0</v>
      </c>
      <c r="O52" s="47">
        <f t="shared" si="20"/>
        <v>0</v>
      </c>
      <c r="P52" s="47">
        <f t="shared" si="20"/>
        <v>0</v>
      </c>
      <c r="Q52" s="47">
        <f t="shared" si="20"/>
        <v>0</v>
      </c>
      <c r="R52" s="47">
        <f t="shared" si="20"/>
        <v>0</v>
      </c>
      <c r="S52" s="47">
        <f t="shared" si="20"/>
        <v>0</v>
      </c>
      <c r="T52" s="47">
        <f t="shared" si="20"/>
        <v>0</v>
      </c>
      <c r="U52" s="47">
        <f t="shared" si="20"/>
        <v>0</v>
      </c>
      <c r="V52" s="47">
        <f t="shared" si="20"/>
        <v>0</v>
      </c>
      <c r="W52" s="47">
        <f t="shared" si="20"/>
        <v>0</v>
      </c>
      <c r="X52" s="47">
        <f t="shared" si="20"/>
        <v>0</v>
      </c>
      <c r="Y52" s="47">
        <f t="shared" si="20"/>
        <v>0</v>
      </c>
      <c r="Z52" s="47">
        <f t="shared" si="20"/>
        <v>0</v>
      </c>
      <c r="AA52" s="47">
        <f t="shared" si="20"/>
        <v>0</v>
      </c>
      <c r="AB52" s="47">
        <f t="shared" si="20"/>
        <v>0</v>
      </c>
      <c r="AC52" s="47">
        <f t="shared" si="20"/>
        <v>0</v>
      </c>
      <c r="AD52" s="47">
        <f t="shared" si="20"/>
        <v>0</v>
      </c>
      <c r="AE52" s="47">
        <f t="shared" si="20"/>
        <v>0</v>
      </c>
      <c r="AF52" s="47">
        <f t="shared" si="20"/>
        <v>0</v>
      </c>
      <c r="AG52" s="47">
        <f>AG51*$AM$50</f>
        <v>0</v>
      </c>
      <c r="AH52" s="47">
        <f>AH51*$AM$50</f>
        <v>0</v>
      </c>
      <c r="AI52" s="47">
        <f>AI51*$AM$50</f>
        <v>0</v>
      </c>
      <c r="AJ52" s="47">
        <f>AJ51*$AM$50</f>
        <v>0</v>
      </c>
      <c r="AK52" s="47">
        <f>SUM(B52:AJ52)</f>
        <v>0</v>
      </c>
      <c r="AL52" s="52"/>
      <c r="AM52" s="52"/>
      <c r="AN52" s="52"/>
      <c r="AO52" s="52"/>
      <c r="AP52" s="52"/>
      <c r="AQ52" s="54"/>
    </row>
    <row r="53" spans="1:43" s="17" customFormat="1" ht="13.5" thickBot="1" x14ac:dyDescent="0.25">
      <c r="A53" s="69" t="s">
        <v>18</v>
      </c>
      <c r="B53" s="50">
        <f t="shared" ref="B53:AF53" si="21">(B52-B50)/B50</f>
        <v>-1</v>
      </c>
      <c r="C53" s="50">
        <f t="shared" si="21"/>
        <v>-1</v>
      </c>
      <c r="D53" s="50">
        <f t="shared" si="21"/>
        <v>-1</v>
      </c>
      <c r="E53" s="50">
        <f t="shared" si="21"/>
        <v>-1</v>
      </c>
      <c r="F53" s="50">
        <f t="shared" si="21"/>
        <v>-1</v>
      </c>
      <c r="G53" s="50">
        <f t="shared" si="21"/>
        <v>-1</v>
      </c>
      <c r="H53" s="50">
        <f t="shared" si="21"/>
        <v>-1</v>
      </c>
      <c r="I53" s="50">
        <f t="shared" si="21"/>
        <v>-1</v>
      </c>
      <c r="J53" s="50">
        <f t="shared" si="21"/>
        <v>-1</v>
      </c>
      <c r="K53" s="50">
        <f t="shared" si="21"/>
        <v>-1</v>
      </c>
      <c r="L53" s="50">
        <f t="shared" si="21"/>
        <v>-1</v>
      </c>
      <c r="M53" s="50">
        <f t="shared" si="21"/>
        <v>-1</v>
      </c>
      <c r="N53" s="50">
        <f t="shared" si="21"/>
        <v>-1</v>
      </c>
      <c r="O53" s="50">
        <f t="shared" si="21"/>
        <v>-1</v>
      </c>
      <c r="P53" s="50">
        <f t="shared" si="21"/>
        <v>-1</v>
      </c>
      <c r="Q53" s="50">
        <f t="shared" si="21"/>
        <v>-1</v>
      </c>
      <c r="R53" s="50">
        <f t="shared" si="21"/>
        <v>-1</v>
      </c>
      <c r="S53" s="50">
        <f t="shared" si="21"/>
        <v>-1</v>
      </c>
      <c r="T53" s="50">
        <f t="shared" si="21"/>
        <v>-1</v>
      </c>
      <c r="U53" s="50" t="e">
        <f t="shared" si="21"/>
        <v>#DIV/0!</v>
      </c>
      <c r="V53" s="50" t="e">
        <f t="shared" si="21"/>
        <v>#DIV/0!</v>
      </c>
      <c r="W53" s="50" t="e">
        <f t="shared" si="21"/>
        <v>#DIV/0!</v>
      </c>
      <c r="X53" s="50" t="e">
        <f t="shared" si="21"/>
        <v>#DIV/0!</v>
      </c>
      <c r="Y53" s="50" t="e">
        <f t="shared" si="21"/>
        <v>#DIV/0!</v>
      </c>
      <c r="Z53" s="50" t="e">
        <f t="shared" si="21"/>
        <v>#DIV/0!</v>
      </c>
      <c r="AA53" s="50" t="e">
        <f t="shared" si="21"/>
        <v>#DIV/0!</v>
      </c>
      <c r="AB53" s="50" t="e">
        <f t="shared" si="21"/>
        <v>#DIV/0!</v>
      </c>
      <c r="AC53" s="50" t="e">
        <f t="shared" si="21"/>
        <v>#DIV/0!</v>
      </c>
      <c r="AD53" s="50" t="e">
        <f t="shared" si="21"/>
        <v>#DIV/0!</v>
      </c>
      <c r="AE53" s="50" t="e">
        <f t="shared" si="21"/>
        <v>#DIV/0!</v>
      </c>
      <c r="AF53" s="50" t="e">
        <f t="shared" si="21"/>
        <v>#DIV/0!</v>
      </c>
      <c r="AG53" s="50" t="e">
        <f>(AG52-AG50)/AG50</f>
        <v>#DIV/0!</v>
      </c>
      <c r="AH53" s="50" t="e">
        <f>(AH52-AH50)/AH50</f>
        <v>#DIV/0!</v>
      </c>
      <c r="AI53" s="50" t="e">
        <f>(AI52-AI50)/AI50</f>
        <v>#DIV/0!</v>
      </c>
      <c r="AJ53" s="50" t="e">
        <f>(AJ52-AJ50)/AJ50</f>
        <v>#DIV/0!</v>
      </c>
      <c r="AK53" s="50">
        <f>(AK52-AK50)/AK50</f>
        <v>-1</v>
      </c>
      <c r="AL53" s="55"/>
      <c r="AM53" s="56"/>
      <c r="AN53" s="55"/>
      <c r="AO53" s="55"/>
      <c r="AP53" s="55"/>
      <c r="AQ53" s="57"/>
    </row>
    <row r="55" spans="1:43" x14ac:dyDescent="0.2">
      <c r="L55" s="11">
        <f>L46-L44</f>
        <v>-16779</v>
      </c>
      <c r="P55" s="11">
        <f>P46-P44</f>
        <v>-27199</v>
      </c>
      <c r="U55" s="11">
        <f>U46-U44</f>
        <v>0</v>
      </c>
      <c r="X55" s="11">
        <f>X46-X44</f>
        <v>0</v>
      </c>
    </row>
    <row r="56" spans="1:43" x14ac:dyDescent="0.2">
      <c r="L56" s="27">
        <f>L55/L44</f>
        <v>-1</v>
      </c>
      <c r="P56" s="27">
        <f>P55/P44</f>
        <v>-1</v>
      </c>
      <c r="T56" s="27"/>
      <c r="U56" s="27" t="e">
        <f>U55/U44</f>
        <v>#DIV/0!</v>
      </c>
      <c r="X56" s="27" t="e">
        <f>X55/X44</f>
        <v>#DIV/0!</v>
      </c>
    </row>
    <row r="57" spans="1:43" x14ac:dyDescent="0.2">
      <c r="L57" s="11">
        <f>L44*1.12%</f>
        <v>187.92480000000003</v>
      </c>
      <c r="P57" s="11">
        <f>P44*1.12%</f>
        <v>304.62880000000007</v>
      </c>
      <c r="U57" s="11">
        <f>U44*1.12%</f>
        <v>0</v>
      </c>
      <c r="X57" s="11">
        <f>X44*1.12%</f>
        <v>0</v>
      </c>
    </row>
    <row r="58" spans="1:43" x14ac:dyDescent="0.2">
      <c r="L58" s="11">
        <f>L52-L50</f>
        <v>-19570</v>
      </c>
      <c r="P58" s="11">
        <f>P52-P50</f>
        <v>-31211</v>
      </c>
      <c r="U58" s="11">
        <f>U52-U50</f>
        <v>0</v>
      </c>
      <c r="X58" s="11">
        <f>X52-X50</f>
        <v>0</v>
      </c>
    </row>
    <row r="59" spans="1:43" x14ac:dyDescent="0.2">
      <c r="L59" s="27">
        <f>L58/L50</f>
        <v>-1</v>
      </c>
      <c r="P59" s="27">
        <f>P58/P50</f>
        <v>-1</v>
      </c>
      <c r="T59" s="27"/>
      <c r="U59" s="27" t="e">
        <f>U58/U50</f>
        <v>#DIV/0!</v>
      </c>
      <c r="X59" s="27" t="e">
        <f>X58/X50</f>
        <v>#DIV/0!</v>
      </c>
    </row>
    <row r="60" spans="1:43" x14ac:dyDescent="0.2">
      <c r="L60" s="11">
        <f>L50*1.31%</f>
        <v>256.36700000000002</v>
      </c>
      <c r="P60" s="11">
        <f>P50*1.31%</f>
        <v>408.86410000000001</v>
      </c>
      <c r="U60" s="11">
        <f>U50*1.31%</f>
        <v>0</v>
      </c>
      <c r="X60" s="11">
        <f>X50*1.31%</f>
        <v>0</v>
      </c>
    </row>
    <row r="63" spans="1:43" x14ac:dyDescent="0.2">
      <c r="L63" s="11" t="e">
        <f>((L57+L60)*#REF!)/1000000</f>
        <v>#REF!</v>
      </c>
      <c r="P63" s="11" t="e">
        <f>((P57+P60)*#REF!)/1000000</f>
        <v>#REF!</v>
      </c>
      <c r="U63" s="11" t="e">
        <f>((U57+U60)*#REF!)/1000000</f>
        <v>#REF!</v>
      </c>
      <c r="X63" s="11" t="e">
        <f>((X57+X60)*#REF!)/1000000</f>
        <v>#REF!</v>
      </c>
    </row>
  </sheetData>
  <mergeCells count="8">
    <mergeCell ref="A2:AQ2"/>
    <mergeCell ref="A1:AQ1"/>
    <mergeCell ref="A43:AQ43"/>
    <mergeCell ref="A49:AQ49"/>
    <mergeCell ref="B10:Y10"/>
    <mergeCell ref="AK9:AL9"/>
    <mergeCell ref="AM9:AN9"/>
    <mergeCell ref="AP9:AQ9"/>
  </mergeCells>
  <phoneticPr fontId="2" type="noConversion"/>
  <printOptions verticalCentered="1" headings="1"/>
  <pageMargins left="0.39370078740157483" right="0.39370078740157483" top="0.78740157480314965" bottom="0.78740157480314965" header="0" footer="0"/>
  <pageSetup scale="31" fitToHeight="100" orientation="landscape" r:id="rId1"/>
  <headerFooter alignWithMargins="0">
    <oddFooter>&amp;LFSCI 7.5.9.A&amp;R&amp;F&amp;D&amp;P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8197" r:id="rId4">
          <objectPr defaultSize="0" autoPict="0" r:id="rId5">
            <anchor moveWithCells="1">
              <from>
                <xdr:col>1</xdr:col>
                <xdr:colOff>180975</xdr:colOff>
                <xdr:row>0</xdr:row>
                <xdr:rowOff>9525</xdr:rowOff>
              </from>
              <to>
                <xdr:col>2</xdr:col>
                <xdr:colOff>247650</xdr:colOff>
                <xdr:row>4</xdr:row>
                <xdr:rowOff>152400</xdr:rowOff>
              </to>
            </anchor>
          </objectPr>
        </oleObject>
      </mc:Choice>
      <mc:Fallback>
        <oleObject progId="Word.Document.8" shapeId="81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E52" sqref="E52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275</v>
      </c>
      <c r="B3" s="88">
        <v>0.375</v>
      </c>
      <c r="C3" s="89">
        <v>2013</v>
      </c>
      <c r="D3" s="89">
        <v>8</v>
      </c>
      <c r="E3" s="89">
        <v>1</v>
      </c>
      <c r="F3" s="90">
        <v>567353</v>
      </c>
      <c r="G3" s="89">
        <v>0</v>
      </c>
      <c r="H3" s="90">
        <v>25609</v>
      </c>
      <c r="I3" s="89">
        <v>0</v>
      </c>
      <c r="J3" s="89">
        <v>0</v>
      </c>
      <c r="K3" s="89">
        <v>0</v>
      </c>
      <c r="L3" s="91">
        <v>328.86070000000001</v>
      </c>
      <c r="M3" s="90">
        <v>19.7</v>
      </c>
      <c r="N3" s="92">
        <v>0</v>
      </c>
      <c r="O3" s="93">
        <v>8635</v>
      </c>
      <c r="P3" s="94">
        <f>F4-F3</f>
        <v>8635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8635</v>
      </c>
      <c r="W3" s="99">
        <f>V3*35.31467</f>
        <v>304942.17544999998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567353</v>
      </c>
      <c r="AF3" s="87">
        <v>275</v>
      </c>
      <c r="AG3" s="92">
        <v>1</v>
      </c>
      <c r="AH3" s="200">
        <v>567353</v>
      </c>
      <c r="AI3" s="201">
        <f>IFERROR(AE3*1,0)</f>
        <v>567353</v>
      </c>
      <c r="AJ3" s="202">
        <f>(AI3-AH3)</f>
        <v>0</v>
      </c>
      <c r="AL3" s="203">
        <f>AH4-AH3</f>
        <v>-567353</v>
      </c>
      <c r="AM3" s="204">
        <f>AI4-AI3</f>
        <v>8635</v>
      </c>
      <c r="AN3" s="205">
        <f>(AM3-AL3)</f>
        <v>575988</v>
      </c>
      <c r="AO3" s="206">
        <f>IFERROR(AN3/AM3,"")</f>
        <v>66.703879559930513</v>
      </c>
    </row>
    <row r="4" spans="1:41" x14ac:dyDescent="0.2">
      <c r="A4" s="103">
        <v>275</v>
      </c>
      <c r="B4" s="104">
        <v>0.375</v>
      </c>
      <c r="C4" s="105">
        <v>2013</v>
      </c>
      <c r="D4" s="105">
        <v>8</v>
      </c>
      <c r="E4" s="105">
        <v>2</v>
      </c>
      <c r="F4" s="106">
        <v>575988</v>
      </c>
      <c r="G4" s="105">
        <v>0</v>
      </c>
      <c r="H4" s="106">
        <v>378845</v>
      </c>
      <c r="I4" s="105">
        <v>0</v>
      </c>
      <c r="J4" s="105">
        <v>0</v>
      </c>
      <c r="K4" s="105">
        <v>0</v>
      </c>
      <c r="L4" s="107">
        <v>308.17759999999998</v>
      </c>
      <c r="M4" s="106">
        <v>24.1</v>
      </c>
      <c r="N4" s="108">
        <v>0</v>
      </c>
      <c r="O4" s="109">
        <v>8310</v>
      </c>
      <c r="P4" s="94">
        <f t="shared" ref="P4:P33" si="0">F5-F4</f>
        <v>8310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8310</v>
      </c>
      <c r="W4" s="113">
        <f>V4*35.31467</f>
        <v>293464.90769999998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575988</v>
      </c>
      <c r="AF4" s="103"/>
      <c r="AG4" s="207"/>
      <c r="AH4" s="208"/>
      <c r="AI4" s="209">
        <f t="shared" ref="AI4:AI34" si="4">IFERROR(AE4*1,0)</f>
        <v>575988</v>
      </c>
      <c r="AJ4" s="210">
        <f t="shared" ref="AJ4:AJ34" si="5">(AI4-AH4)</f>
        <v>575988</v>
      </c>
      <c r="AL4" s="203">
        <f t="shared" ref="AL4:AM33" si="6">AH5-AH4</f>
        <v>0</v>
      </c>
      <c r="AM4" s="211">
        <f t="shared" si="6"/>
        <v>8310</v>
      </c>
      <c r="AN4" s="212">
        <f t="shared" ref="AN4:AN33" si="7">(AM4-AL4)</f>
        <v>8310</v>
      </c>
      <c r="AO4" s="213">
        <f t="shared" ref="AO4:AO33" si="8">IFERROR(AN4/AM4,"")</f>
        <v>1</v>
      </c>
    </row>
    <row r="5" spans="1:41" x14ac:dyDescent="0.2">
      <c r="A5" s="103">
        <v>275</v>
      </c>
      <c r="B5" s="104">
        <v>0.375</v>
      </c>
      <c r="C5" s="105">
        <v>2013</v>
      </c>
      <c r="D5" s="105">
        <v>8</v>
      </c>
      <c r="E5" s="105">
        <v>3</v>
      </c>
      <c r="F5" s="106">
        <v>584298</v>
      </c>
      <c r="G5" s="105">
        <v>0</v>
      </c>
      <c r="H5" s="106">
        <v>379218</v>
      </c>
      <c r="I5" s="105">
        <v>0</v>
      </c>
      <c r="J5" s="105">
        <v>0</v>
      </c>
      <c r="K5" s="105">
        <v>0</v>
      </c>
      <c r="L5" s="107">
        <v>308.82979999999998</v>
      </c>
      <c r="M5" s="106">
        <v>24.4</v>
      </c>
      <c r="N5" s="108">
        <v>0</v>
      </c>
      <c r="O5" s="109">
        <v>8051</v>
      </c>
      <c r="P5" s="94">
        <f t="shared" si="0"/>
        <v>8051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8051</v>
      </c>
      <c r="W5" s="113">
        <f t="shared" ref="W5:W33" si="10">V5*35.31467</f>
        <v>284318.40817000001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584298</v>
      </c>
      <c r="AF5" s="103"/>
      <c r="AG5" s="207"/>
      <c r="AH5" s="208"/>
      <c r="AI5" s="209">
        <f t="shared" si="4"/>
        <v>584298</v>
      </c>
      <c r="AJ5" s="210">
        <f t="shared" si="5"/>
        <v>584298</v>
      </c>
      <c r="AL5" s="203">
        <f t="shared" si="6"/>
        <v>0</v>
      </c>
      <c r="AM5" s="211">
        <f t="shared" si="6"/>
        <v>8051</v>
      </c>
      <c r="AN5" s="212">
        <f t="shared" si="7"/>
        <v>8051</v>
      </c>
      <c r="AO5" s="213">
        <f t="shared" si="8"/>
        <v>1</v>
      </c>
    </row>
    <row r="6" spans="1:41" x14ac:dyDescent="0.2">
      <c r="A6" s="103">
        <v>275</v>
      </c>
      <c r="B6" s="104">
        <v>0.375</v>
      </c>
      <c r="C6" s="105">
        <v>2013</v>
      </c>
      <c r="D6" s="105">
        <v>8</v>
      </c>
      <c r="E6" s="105">
        <v>4</v>
      </c>
      <c r="F6" s="106">
        <v>592349</v>
      </c>
      <c r="G6" s="105">
        <v>0</v>
      </c>
      <c r="H6" s="106">
        <v>379573</v>
      </c>
      <c r="I6" s="105">
        <v>0</v>
      </c>
      <c r="J6" s="105">
        <v>0</v>
      </c>
      <c r="K6" s="105">
        <v>0</v>
      </c>
      <c r="L6" s="107">
        <v>314.8279</v>
      </c>
      <c r="M6" s="106">
        <v>24</v>
      </c>
      <c r="N6" s="108">
        <v>0</v>
      </c>
      <c r="O6" s="109">
        <v>8912</v>
      </c>
      <c r="P6" s="94">
        <f t="shared" si="0"/>
        <v>8912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8912</v>
      </c>
      <c r="W6" s="113">
        <f t="shared" si="10"/>
        <v>314724.33903999999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592349</v>
      </c>
      <c r="AF6" s="103"/>
      <c r="AG6" s="207"/>
      <c r="AH6" s="208"/>
      <c r="AI6" s="209">
        <f t="shared" si="4"/>
        <v>592349</v>
      </c>
      <c r="AJ6" s="210">
        <f t="shared" si="5"/>
        <v>592349</v>
      </c>
      <c r="AL6" s="203">
        <f t="shared" si="6"/>
        <v>0</v>
      </c>
      <c r="AM6" s="211">
        <f t="shared" si="6"/>
        <v>8912</v>
      </c>
      <c r="AN6" s="212">
        <f t="shared" si="7"/>
        <v>8912</v>
      </c>
      <c r="AO6" s="213">
        <f t="shared" si="8"/>
        <v>1</v>
      </c>
    </row>
    <row r="7" spans="1:41" x14ac:dyDescent="0.2">
      <c r="A7" s="103">
        <v>275</v>
      </c>
      <c r="B7" s="104">
        <v>0.375</v>
      </c>
      <c r="C7" s="105">
        <v>2013</v>
      </c>
      <c r="D7" s="105">
        <v>8</v>
      </c>
      <c r="E7" s="105">
        <v>5</v>
      </c>
      <c r="F7" s="106">
        <v>601261</v>
      </c>
      <c r="G7" s="105">
        <v>0</v>
      </c>
      <c r="H7" s="106">
        <v>379965</v>
      </c>
      <c r="I7" s="105">
        <v>0</v>
      </c>
      <c r="J7" s="105">
        <v>0</v>
      </c>
      <c r="K7" s="105">
        <v>0</v>
      </c>
      <c r="L7" s="107">
        <v>315.40469999999999</v>
      </c>
      <c r="M7" s="106">
        <v>24.2</v>
      </c>
      <c r="N7" s="108">
        <v>0</v>
      </c>
      <c r="O7" s="109">
        <v>9260</v>
      </c>
      <c r="P7" s="94">
        <f t="shared" si="0"/>
        <v>9260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9260</v>
      </c>
      <c r="W7" s="113">
        <f t="shared" si="10"/>
        <v>327013.84419999999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601261</v>
      </c>
      <c r="AF7" s="103"/>
      <c r="AG7" s="207"/>
      <c r="AH7" s="208"/>
      <c r="AI7" s="209">
        <f t="shared" si="4"/>
        <v>601261</v>
      </c>
      <c r="AJ7" s="210">
        <f t="shared" si="5"/>
        <v>601261</v>
      </c>
      <c r="AL7" s="203">
        <f t="shared" si="6"/>
        <v>0</v>
      </c>
      <c r="AM7" s="211">
        <f t="shared" si="6"/>
        <v>9260</v>
      </c>
      <c r="AN7" s="212">
        <f t="shared" si="7"/>
        <v>9260</v>
      </c>
      <c r="AO7" s="213">
        <f t="shared" si="8"/>
        <v>1</v>
      </c>
    </row>
    <row r="8" spans="1:41" x14ac:dyDescent="0.2">
      <c r="A8" s="103">
        <v>275</v>
      </c>
      <c r="B8" s="104">
        <v>0.375</v>
      </c>
      <c r="C8" s="105">
        <v>2013</v>
      </c>
      <c r="D8" s="105">
        <v>8</v>
      </c>
      <c r="E8" s="105">
        <v>6</v>
      </c>
      <c r="F8" s="106">
        <v>610521</v>
      </c>
      <c r="G8" s="105">
        <v>0</v>
      </c>
      <c r="H8" s="106">
        <v>380383</v>
      </c>
      <c r="I8" s="105">
        <v>0</v>
      </c>
      <c r="J8" s="105">
        <v>0</v>
      </c>
      <c r="K8" s="105">
        <v>0</v>
      </c>
      <c r="L8" s="107">
        <v>307.82260000000002</v>
      </c>
      <c r="M8" s="106">
        <v>24.2</v>
      </c>
      <c r="N8" s="108">
        <v>0</v>
      </c>
      <c r="O8" s="109">
        <v>8486</v>
      </c>
      <c r="P8" s="94">
        <f t="shared" si="0"/>
        <v>8486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8486</v>
      </c>
      <c r="W8" s="113">
        <f t="shared" si="10"/>
        <v>299680.28962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610521</v>
      </c>
      <c r="AF8" s="103"/>
      <c r="AG8" s="207"/>
      <c r="AH8" s="208"/>
      <c r="AI8" s="209">
        <f t="shared" si="4"/>
        <v>610521</v>
      </c>
      <c r="AJ8" s="210">
        <f t="shared" si="5"/>
        <v>610521</v>
      </c>
      <c r="AL8" s="203">
        <f t="shared" si="6"/>
        <v>0</v>
      </c>
      <c r="AM8" s="211">
        <f t="shared" si="6"/>
        <v>8486</v>
      </c>
      <c r="AN8" s="212">
        <f t="shared" si="7"/>
        <v>8486</v>
      </c>
      <c r="AO8" s="213">
        <f t="shared" si="8"/>
        <v>1</v>
      </c>
    </row>
    <row r="9" spans="1:41" x14ac:dyDescent="0.2">
      <c r="A9" s="103">
        <v>275</v>
      </c>
      <c r="B9" s="104">
        <v>0.375</v>
      </c>
      <c r="C9" s="105">
        <v>2013</v>
      </c>
      <c r="D9" s="105">
        <v>8</v>
      </c>
      <c r="E9" s="105">
        <v>7</v>
      </c>
      <c r="F9" s="106">
        <v>619007</v>
      </c>
      <c r="G9" s="105">
        <v>0</v>
      </c>
      <c r="H9" s="106">
        <v>380767</v>
      </c>
      <c r="I9" s="105">
        <v>0</v>
      </c>
      <c r="J9" s="105">
        <v>0</v>
      </c>
      <c r="K9" s="105">
        <v>0</v>
      </c>
      <c r="L9" s="107">
        <v>307.0068</v>
      </c>
      <c r="M9" s="106">
        <v>24.6</v>
      </c>
      <c r="N9" s="108">
        <v>0</v>
      </c>
      <c r="O9" s="109">
        <v>8448</v>
      </c>
      <c r="P9" s="94">
        <f t="shared" si="0"/>
        <v>8448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8448</v>
      </c>
      <c r="W9" s="113">
        <f t="shared" si="10"/>
        <v>298338.33215999999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619007</v>
      </c>
      <c r="AF9" s="103"/>
      <c r="AG9" s="207"/>
      <c r="AH9" s="208"/>
      <c r="AI9" s="209">
        <f t="shared" si="4"/>
        <v>619007</v>
      </c>
      <c r="AJ9" s="210">
        <f t="shared" si="5"/>
        <v>619007</v>
      </c>
      <c r="AL9" s="203">
        <f t="shared" si="6"/>
        <v>0</v>
      </c>
      <c r="AM9" s="211">
        <f t="shared" si="6"/>
        <v>8448</v>
      </c>
      <c r="AN9" s="212">
        <f t="shared" si="7"/>
        <v>8448</v>
      </c>
      <c r="AO9" s="213">
        <f t="shared" si="8"/>
        <v>1</v>
      </c>
    </row>
    <row r="10" spans="1:41" x14ac:dyDescent="0.2">
      <c r="A10" s="103">
        <v>275</v>
      </c>
      <c r="B10" s="104">
        <v>0.375</v>
      </c>
      <c r="C10" s="105">
        <v>2013</v>
      </c>
      <c r="D10" s="105">
        <v>8</v>
      </c>
      <c r="E10" s="105">
        <v>8</v>
      </c>
      <c r="F10" s="106">
        <v>627455</v>
      </c>
      <c r="G10" s="105">
        <v>0</v>
      </c>
      <c r="H10" s="106">
        <v>381138</v>
      </c>
      <c r="I10" s="105">
        <v>0</v>
      </c>
      <c r="J10" s="105">
        <v>0</v>
      </c>
      <c r="K10" s="105">
        <v>0</v>
      </c>
      <c r="L10" s="107">
        <v>316.48680000000002</v>
      </c>
      <c r="M10" s="106">
        <v>24.6</v>
      </c>
      <c r="N10" s="108">
        <v>0</v>
      </c>
      <c r="O10" s="109">
        <v>8375</v>
      </c>
      <c r="P10" s="94">
        <f t="shared" si="0"/>
        <v>8375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8375</v>
      </c>
      <c r="W10" s="113">
        <f t="shared" si="10"/>
        <v>295760.36125000002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627455</v>
      </c>
      <c r="AF10" s="103"/>
      <c r="AG10" s="207"/>
      <c r="AH10" s="208"/>
      <c r="AI10" s="209">
        <f t="shared" si="4"/>
        <v>627455</v>
      </c>
      <c r="AJ10" s="210">
        <f t="shared" si="5"/>
        <v>627455</v>
      </c>
      <c r="AL10" s="203">
        <f t="shared" si="6"/>
        <v>0</v>
      </c>
      <c r="AM10" s="211">
        <f t="shared" si="6"/>
        <v>8375</v>
      </c>
      <c r="AN10" s="212">
        <f t="shared" si="7"/>
        <v>8375</v>
      </c>
      <c r="AO10" s="213">
        <f t="shared" si="8"/>
        <v>1</v>
      </c>
    </row>
    <row r="11" spans="1:41" x14ac:dyDescent="0.2">
      <c r="A11" s="103">
        <v>275</v>
      </c>
      <c r="B11" s="104">
        <v>0.375</v>
      </c>
      <c r="C11" s="105">
        <v>2013</v>
      </c>
      <c r="D11" s="105">
        <v>8</v>
      </c>
      <c r="E11" s="105">
        <v>9</v>
      </c>
      <c r="F11" s="106">
        <v>635830</v>
      </c>
      <c r="G11" s="105">
        <v>0</v>
      </c>
      <c r="H11" s="106">
        <v>381502</v>
      </c>
      <c r="I11" s="105">
        <v>0</v>
      </c>
      <c r="J11" s="105">
        <v>0</v>
      </c>
      <c r="K11" s="105">
        <v>0</v>
      </c>
      <c r="L11" s="107">
        <v>318.59699999999998</v>
      </c>
      <c r="M11" s="106">
        <v>24.3</v>
      </c>
      <c r="N11" s="108">
        <v>0</v>
      </c>
      <c r="O11" s="109">
        <v>4137</v>
      </c>
      <c r="P11" s="94">
        <f t="shared" si="0"/>
        <v>4137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4137</v>
      </c>
      <c r="W11" s="116">
        <f t="shared" si="10"/>
        <v>146096.78979000001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635830</v>
      </c>
      <c r="AF11" s="103"/>
      <c r="AG11" s="207"/>
      <c r="AH11" s="208"/>
      <c r="AI11" s="209">
        <f t="shared" si="4"/>
        <v>635830</v>
      </c>
      <c r="AJ11" s="210">
        <f t="shared" si="5"/>
        <v>635830</v>
      </c>
      <c r="AL11" s="203">
        <f t="shared" si="6"/>
        <v>0</v>
      </c>
      <c r="AM11" s="211">
        <f t="shared" si="6"/>
        <v>4137</v>
      </c>
      <c r="AN11" s="212">
        <f t="shared" si="7"/>
        <v>4137</v>
      </c>
      <c r="AO11" s="213">
        <f t="shared" si="8"/>
        <v>1</v>
      </c>
    </row>
    <row r="12" spans="1:41" x14ac:dyDescent="0.2">
      <c r="A12" s="103">
        <v>275</v>
      </c>
      <c r="B12" s="104">
        <v>0.375</v>
      </c>
      <c r="C12" s="105">
        <v>2013</v>
      </c>
      <c r="D12" s="105">
        <v>8</v>
      </c>
      <c r="E12" s="105">
        <v>10</v>
      </c>
      <c r="F12" s="106">
        <v>639967</v>
      </c>
      <c r="G12" s="105">
        <v>0</v>
      </c>
      <c r="H12" s="106">
        <v>381680</v>
      </c>
      <c r="I12" s="105">
        <v>0</v>
      </c>
      <c r="J12" s="105">
        <v>0</v>
      </c>
      <c r="K12" s="105">
        <v>0</v>
      </c>
      <c r="L12" s="107">
        <v>321.09739999999999</v>
      </c>
      <c r="M12" s="106">
        <v>24.7</v>
      </c>
      <c r="N12" s="108">
        <v>0</v>
      </c>
      <c r="O12" s="109">
        <v>7622</v>
      </c>
      <c r="P12" s="94">
        <f t="shared" si="0"/>
        <v>7622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7622</v>
      </c>
      <c r="W12" s="116">
        <f t="shared" si="10"/>
        <v>269168.41473999998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639967</v>
      </c>
      <c r="AF12" s="103"/>
      <c r="AG12" s="207"/>
      <c r="AH12" s="208"/>
      <c r="AI12" s="209">
        <f t="shared" si="4"/>
        <v>639967</v>
      </c>
      <c r="AJ12" s="210">
        <f t="shared" si="5"/>
        <v>639967</v>
      </c>
      <c r="AL12" s="203">
        <f t="shared" si="6"/>
        <v>0</v>
      </c>
      <c r="AM12" s="211">
        <f t="shared" si="6"/>
        <v>7622</v>
      </c>
      <c r="AN12" s="212">
        <f t="shared" si="7"/>
        <v>7622</v>
      </c>
      <c r="AO12" s="213">
        <f t="shared" si="8"/>
        <v>1</v>
      </c>
    </row>
    <row r="13" spans="1:41" x14ac:dyDescent="0.2">
      <c r="A13" s="103">
        <v>275</v>
      </c>
      <c r="B13" s="104">
        <v>0.375</v>
      </c>
      <c r="C13" s="105">
        <v>2013</v>
      </c>
      <c r="D13" s="105">
        <v>8</v>
      </c>
      <c r="E13" s="105">
        <v>11</v>
      </c>
      <c r="F13" s="106">
        <v>647589</v>
      </c>
      <c r="G13" s="105">
        <v>0</v>
      </c>
      <c r="H13" s="106">
        <v>382002</v>
      </c>
      <c r="I13" s="105">
        <v>0</v>
      </c>
      <c r="J13" s="105">
        <v>0</v>
      </c>
      <c r="K13" s="105">
        <v>0</v>
      </c>
      <c r="L13" s="107">
        <v>327.85250000000002</v>
      </c>
      <c r="M13" s="106">
        <v>24.2</v>
      </c>
      <c r="N13" s="108">
        <v>0</v>
      </c>
      <c r="O13" s="109">
        <v>7574</v>
      </c>
      <c r="P13" s="94">
        <f t="shared" si="0"/>
        <v>7574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7574</v>
      </c>
      <c r="W13" s="116">
        <f t="shared" si="10"/>
        <v>267473.31057999999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647589</v>
      </c>
      <c r="AF13" s="103"/>
      <c r="AG13" s="207"/>
      <c r="AH13" s="208"/>
      <c r="AI13" s="209">
        <f t="shared" si="4"/>
        <v>647589</v>
      </c>
      <c r="AJ13" s="210">
        <f t="shared" si="5"/>
        <v>647589</v>
      </c>
      <c r="AL13" s="203">
        <f t="shared" si="6"/>
        <v>0</v>
      </c>
      <c r="AM13" s="211">
        <f t="shared" si="6"/>
        <v>7574</v>
      </c>
      <c r="AN13" s="212">
        <f t="shared" si="7"/>
        <v>7574</v>
      </c>
      <c r="AO13" s="213">
        <f t="shared" si="8"/>
        <v>1</v>
      </c>
    </row>
    <row r="14" spans="1:41" x14ac:dyDescent="0.2">
      <c r="A14" s="103">
        <v>275</v>
      </c>
      <c r="B14" s="104">
        <v>0.375</v>
      </c>
      <c r="C14" s="105">
        <v>2013</v>
      </c>
      <c r="D14" s="105">
        <v>8</v>
      </c>
      <c r="E14" s="105">
        <v>12</v>
      </c>
      <c r="F14" s="106">
        <v>655163</v>
      </c>
      <c r="G14" s="105">
        <v>0</v>
      </c>
      <c r="H14" s="106">
        <v>382321</v>
      </c>
      <c r="I14" s="105">
        <v>0</v>
      </c>
      <c r="J14" s="105">
        <v>0</v>
      </c>
      <c r="K14" s="105">
        <v>0</v>
      </c>
      <c r="L14" s="107">
        <v>328.62430000000001</v>
      </c>
      <c r="M14" s="106">
        <v>24</v>
      </c>
      <c r="N14" s="108">
        <v>0</v>
      </c>
      <c r="O14" s="109">
        <v>8081</v>
      </c>
      <c r="P14" s="94">
        <f t="shared" si="0"/>
        <v>8081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8081</v>
      </c>
      <c r="W14" s="116">
        <f t="shared" si="10"/>
        <v>285377.84827000002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655163</v>
      </c>
      <c r="AF14" s="103"/>
      <c r="AG14" s="207"/>
      <c r="AH14" s="208"/>
      <c r="AI14" s="209">
        <f t="shared" si="4"/>
        <v>655163</v>
      </c>
      <c r="AJ14" s="210">
        <f t="shared" si="5"/>
        <v>655163</v>
      </c>
      <c r="AL14" s="203">
        <f t="shared" si="6"/>
        <v>0</v>
      </c>
      <c r="AM14" s="211">
        <f t="shared" si="6"/>
        <v>8081</v>
      </c>
      <c r="AN14" s="212">
        <f t="shared" si="7"/>
        <v>8081</v>
      </c>
      <c r="AO14" s="213">
        <f t="shared" si="8"/>
        <v>1</v>
      </c>
    </row>
    <row r="15" spans="1:41" x14ac:dyDescent="0.2">
      <c r="A15" s="103">
        <v>275</v>
      </c>
      <c r="B15" s="104">
        <v>0.375</v>
      </c>
      <c r="C15" s="105">
        <v>2013</v>
      </c>
      <c r="D15" s="105">
        <v>8</v>
      </c>
      <c r="E15" s="105">
        <v>13</v>
      </c>
      <c r="F15" s="106">
        <v>663244</v>
      </c>
      <c r="G15" s="105">
        <v>0</v>
      </c>
      <c r="H15" s="106">
        <v>382670</v>
      </c>
      <c r="I15" s="105">
        <v>0</v>
      </c>
      <c r="J15" s="105">
        <v>0</v>
      </c>
      <c r="K15" s="105">
        <v>0</v>
      </c>
      <c r="L15" s="107">
        <v>320.57780000000002</v>
      </c>
      <c r="M15" s="106">
        <v>24.2</v>
      </c>
      <c r="N15" s="108">
        <v>0</v>
      </c>
      <c r="O15" s="109">
        <v>8402</v>
      </c>
      <c r="P15" s="94">
        <f t="shared" si="0"/>
        <v>8402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8402</v>
      </c>
      <c r="W15" s="116">
        <f t="shared" si="10"/>
        <v>296713.85733999999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663244</v>
      </c>
      <c r="AF15" s="103"/>
      <c r="AG15" s="207"/>
      <c r="AH15" s="208"/>
      <c r="AI15" s="209">
        <f t="shared" si="4"/>
        <v>663244</v>
      </c>
      <c r="AJ15" s="210">
        <f t="shared" si="5"/>
        <v>663244</v>
      </c>
      <c r="AL15" s="203">
        <f t="shared" si="6"/>
        <v>0</v>
      </c>
      <c r="AM15" s="211">
        <f t="shared" si="6"/>
        <v>8402</v>
      </c>
      <c r="AN15" s="212">
        <f t="shared" si="7"/>
        <v>8402</v>
      </c>
      <c r="AO15" s="213">
        <f t="shared" si="8"/>
        <v>1</v>
      </c>
    </row>
    <row r="16" spans="1:41" x14ac:dyDescent="0.2">
      <c r="A16" s="103">
        <v>275</v>
      </c>
      <c r="B16" s="104">
        <v>0.375</v>
      </c>
      <c r="C16" s="105">
        <v>2013</v>
      </c>
      <c r="D16" s="105">
        <v>8</v>
      </c>
      <c r="E16" s="105">
        <v>14</v>
      </c>
      <c r="F16" s="106">
        <v>671646</v>
      </c>
      <c r="G16" s="105">
        <v>0</v>
      </c>
      <c r="H16" s="106">
        <v>383036</v>
      </c>
      <c r="I16" s="105">
        <v>0</v>
      </c>
      <c r="J16" s="105">
        <v>0</v>
      </c>
      <c r="K16" s="105">
        <v>0</v>
      </c>
      <c r="L16" s="107">
        <v>317.94069999999999</v>
      </c>
      <c r="M16" s="106">
        <v>24.1</v>
      </c>
      <c r="N16" s="108">
        <v>0</v>
      </c>
      <c r="O16" s="109">
        <v>8875</v>
      </c>
      <c r="P16" s="94">
        <f t="shared" si="0"/>
        <v>8875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8875</v>
      </c>
      <c r="W16" s="116">
        <f t="shared" si="10"/>
        <v>313417.69624999998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671646</v>
      </c>
      <c r="AF16" s="103"/>
      <c r="AG16" s="207"/>
      <c r="AH16" s="208"/>
      <c r="AI16" s="209">
        <f t="shared" si="4"/>
        <v>671646</v>
      </c>
      <c r="AJ16" s="210">
        <f t="shared" si="5"/>
        <v>671646</v>
      </c>
      <c r="AL16" s="203">
        <f t="shared" si="6"/>
        <v>0</v>
      </c>
      <c r="AM16" s="211">
        <f t="shared" si="6"/>
        <v>8875</v>
      </c>
      <c r="AN16" s="212">
        <f t="shared" si="7"/>
        <v>8875</v>
      </c>
      <c r="AO16" s="213">
        <f t="shared" si="8"/>
        <v>1</v>
      </c>
    </row>
    <row r="17" spans="1:41" x14ac:dyDescent="0.2">
      <c r="A17" s="103">
        <v>275</v>
      </c>
      <c r="B17" s="104">
        <v>0.375</v>
      </c>
      <c r="C17" s="105">
        <v>2013</v>
      </c>
      <c r="D17" s="105">
        <v>8</v>
      </c>
      <c r="E17" s="105">
        <v>15</v>
      </c>
      <c r="F17" s="106">
        <v>680521</v>
      </c>
      <c r="G17" s="105">
        <v>0</v>
      </c>
      <c r="H17" s="106">
        <v>383423</v>
      </c>
      <c r="I17" s="105">
        <v>0</v>
      </c>
      <c r="J17" s="105">
        <v>0</v>
      </c>
      <c r="K17" s="105">
        <v>0</v>
      </c>
      <c r="L17" s="107">
        <v>317.90789999999998</v>
      </c>
      <c r="M17" s="106">
        <v>24.3</v>
      </c>
      <c r="N17" s="108">
        <v>0</v>
      </c>
      <c r="O17" s="109">
        <v>8494</v>
      </c>
      <c r="P17" s="94">
        <f t="shared" si="0"/>
        <v>8494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8494</v>
      </c>
      <c r="W17" s="116">
        <f t="shared" si="10"/>
        <v>299962.80697999999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680521</v>
      </c>
      <c r="AF17" s="103"/>
      <c r="AG17" s="207"/>
      <c r="AH17" s="208"/>
      <c r="AI17" s="209">
        <f t="shared" si="4"/>
        <v>680521</v>
      </c>
      <c r="AJ17" s="210">
        <f t="shared" si="5"/>
        <v>680521</v>
      </c>
      <c r="AL17" s="203">
        <f t="shared" si="6"/>
        <v>0</v>
      </c>
      <c r="AM17" s="211">
        <f t="shared" si="6"/>
        <v>8494</v>
      </c>
      <c r="AN17" s="212">
        <f t="shared" si="7"/>
        <v>8494</v>
      </c>
      <c r="AO17" s="213">
        <f t="shared" si="8"/>
        <v>1</v>
      </c>
    </row>
    <row r="18" spans="1:41" x14ac:dyDescent="0.2">
      <c r="A18" s="103">
        <v>275</v>
      </c>
      <c r="B18" s="104">
        <v>0.375</v>
      </c>
      <c r="C18" s="105">
        <v>2013</v>
      </c>
      <c r="D18" s="105">
        <v>8</v>
      </c>
      <c r="E18" s="105">
        <v>16</v>
      </c>
      <c r="F18" s="106">
        <v>689015</v>
      </c>
      <c r="G18" s="105">
        <v>0</v>
      </c>
      <c r="H18" s="106">
        <v>383794</v>
      </c>
      <c r="I18" s="105">
        <v>0</v>
      </c>
      <c r="J18" s="105">
        <v>0</v>
      </c>
      <c r="K18" s="105">
        <v>0</v>
      </c>
      <c r="L18" s="107">
        <v>317.72739999999999</v>
      </c>
      <c r="M18" s="106">
        <v>24.4</v>
      </c>
      <c r="N18" s="108">
        <v>0</v>
      </c>
      <c r="O18" s="109">
        <v>8250</v>
      </c>
      <c r="P18" s="94">
        <f t="shared" si="0"/>
        <v>8250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8250</v>
      </c>
      <c r="W18" s="116">
        <f t="shared" si="10"/>
        <v>291346.02749999997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689015</v>
      </c>
      <c r="AF18" s="103"/>
      <c r="AG18" s="207"/>
      <c r="AH18" s="208"/>
      <c r="AI18" s="209">
        <f t="shared" si="4"/>
        <v>689015</v>
      </c>
      <c r="AJ18" s="210">
        <f t="shared" si="5"/>
        <v>689015</v>
      </c>
      <c r="AL18" s="203">
        <f t="shared" si="6"/>
        <v>0</v>
      </c>
      <c r="AM18" s="211">
        <f t="shared" si="6"/>
        <v>8250</v>
      </c>
      <c r="AN18" s="212">
        <f t="shared" si="7"/>
        <v>8250</v>
      </c>
      <c r="AO18" s="213">
        <f t="shared" si="8"/>
        <v>1</v>
      </c>
    </row>
    <row r="19" spans="1:41" x14ac:dyDescent="0.2">
      <c r="A19" s="103">
        <v>275</v>
      </c>
      <c r="B19" s="104">
        <v>0.375</v>
      </c>
      <c r="C19" s="105">
        <v>2013</v>
      </c>
      <c r="D19" s="105">
        <v>8</v>
      </c>
      <c r="E19" s="105">
        <v>17</v>
      </c>
      <c r="F19" s="106">
        <v>697265</v>
      </c>
      <c r="G19" s="105">
        <v>0</v>
      </c>
      <c r="H19" s="106">
        <v>384151</v>
      </c>
      <c r="I19" s="105">
        <v>0</v>
      </c>
      <c r="J19" s="105">
        <v>0</v>
      </c>
      <c r="K19" s="105">
        <v>0</v>
      </c>
      <c r="L19" s="107">
        <v>319.88279999999997</v>
      </c>
      <c r="M19" s="106">
        <v>24.3</v>
      </c>
      <c r="N19" s="108">
        <v>0</v>
      </c>
      <c r="O19" s="109">
        <v>8480</v>
      </c>
      <c r="P19" s="94">
        <f t="shared" si="0"/>
        <v>8480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8480</v>
      </c>
      <c r="W19" s="116">
        <f t="shared" si="10"/>
        <v>299468.40159999998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697265</v>
      </c>
      <c r="AF19" s="103"/>
      <c r="AG19" s="207"/>
      <c r="AH19" s="208"/>
      <c r="AI19" s="209">
        <f t="shared" si="4"/>
        <v>697265</v>
      </c>
      <c r="AJ19" s="210">
        <f t="shared" si="5"/>
        <v>697265</v>
      </c>
      <c r="AL19" s="203">
        <f t="shared" si="6"/>
        <v>0</v>
      </c>
      <c r="AM19" s="211">
        <f t="shared" si="6"/>
        <v>8480</v>
      </c>
      <c r="AN19" s="212">
        <f t="shared" si="7"/>
        <v>8480</v>
      </c>
      <c r="AO19" s="213">
        <f t="shared" si="8"/>
        <v>1</v>
      </c>
    </row>
    <row r="20" spans="1:41" x14ac:dyDescent="0.2">
      <c r="A20" s="103">
        <v>275</v>
      </c>
      <c r="B20" s="104">
        <v>0.375</v>
      </c>
      <c r="C20" s="105">
        <v>2013</v>
      </c>
      <c r="D20" s="105">
        <v>8</v>
      </c>
      <c r="E20" s="105">
        <v>18</v>
      </c>
      <c r="F20" s="106">
        <v>705745</v>
      </c>
      <c r="G20" s="105">
        <v>0</v>
      </c>
      <c r="H20" s="106">
        <v>384509</v>
      </c>
      <c r="I20" s="105">
        <v>0</v>
      </c>
      <c r="J20" s="105">
        <v>0</v>
      </c>
      <c r="K20" s="105">
        <v>0</v>
      </c>
      <c r="L20" s="107">
        <v>328.4074</v>
      </c>
      <c r="M20" s="106">
        <v>24.4</v>
      </c>
      <c r="N20" s="108">
        <v>0</v>
      </c>
      <c r="O20" s="109">
        <v>9299</v>
      </c>
      <c r="P20" s="94">
        <f t="shared" si="0"/>
        <v>9299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9299</v>
      </c>
      <c r="W20" s="116">
        <f t="shared" si="10"/>
        <v>328391.11632999999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705745</v>
      </c>
      <c r="AF20" s="103"/>
      <c r="AG20" s="207"/>
      <c r="AH20" s="208"/>
      <c r="AI20" s="209">
        <f t="shared" si="4"/>
        <v>705745</v>
      </c>
      <c r="AJ20" s="210">
        <f t="shared" si="5"/>
        <v>705745</v>
      </c>
      <c r="AL20" s="203">
        <f t="shared" si="6"/>
        <v>0</v>
      </c>
      <c r="AM20" s="211">
        <f t="shared" si="6"/>
        <v>9299</v>
      </c>
      <c r="AN20" s="212">
        <f t="shared" si="7"/>
        <v>9299</v>
      </c>
      <c r="AO20" s="213">
        <f t="shared" si="8"/>
        <v>1</v>
      </c>
    </row>
    <row r="21" spans="1:41" x14ac:dyDescent="0.2">
      <c r="A21" s="103">
        <v>275</v>
      </c>
      <c r="B21" s="104">
        <v>0.375</v>
      </c>
      <c r="C21" s="105">
        <v>2013</v>
      </c>
      <c r="D21" s="105">
        <v>8</v>
      </c>
      <c r="E21" s="105">
        <v>19</v>
      </c>
      <c r="F21" s="106">
        <v>715044</v>
      </c>
      <c r="G21" s="105">
        <v>0</v>
      </c>
      <c r="H21" s="106">
        <v>384901</v>
      </c>
      <c r="I21" s="105">
        <v>0</v>
      </c>
      <c r="J21" s="105">
        <v>0</v>
      </c>
      <c r="K21" s="105">
        <v>0</v>
      </c>
      <c r="L21" s="107">
        <v>328.49079999999998</v>
      </c>
      <c r="M21" s="106">
        <v>24.6</v>
      </c>
      <c r="N21" s="108">
        <v>0</v>
      </c>
      <c r="O21" s="109">
        <v>8945</v>
      </c>
      <c r="P21" s="94">
        <f t="shared" si="0"/>
        <v>8945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8945</v>
      </c>
      <c r="W21" s="116">
        <f t="shared" si="10"/>
        <v>315889.72314999998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715044</v>
      </c>
      <c r="AF21" s="103"/>
      <c r="AG21" s="207"/>
      <c r="AH21" s="208"/>
      <c r="AI21" s="209">
        <f t="shared" si="4"/>
        <v>715044</v>
      </c>
      <c r="AJ21" s="210">
        <f t="shared" si="5"/>
        <v>715044</v>
      </c>
      <c r="AL21" s="203">
        <f t="shared" si="6"/>
        <v>724002</v>
      </c>
      <c r="AM21" s="211">
        <f t="shared" si="6"/>
        <v>8945</v>
      </c>
      <c r="AN21" s="212">
        <f t="shared" si="7"/>
        <v>-715057</v>
      </c>
      <c r="AO21" s="213">
        <f t="shared" si="8"/>
        <v>-79.939295695919512</v>
      </c>
    </row>
    <row r="22" spans="1:41" x14ac:dyDescent="0.2">
      <c r="A22" s="103">
        <v>275</v>
      </c>
      <c r="B22" s="104">
        <v>0.375</v>
      </c>
      <c r="C22" s="105">
        <v>2013</v>
      </c>
      <c r="D22" s="105">
        <v>8</v>
      </c>
      <c r="E22" s="105">
        <v>20</v>
      </c>
      <c r="F22" s="106">
        <v>723989</v>
      </c>
      <c r="G22" s="105">
        <v>0</v>
      </c>
      <c r="H22" s="106">
        <v>385289</v>
      </c>
      <c r="I22" s="105">
        <v>0</v>
      </c>
      <c r="J22" s="105">
        <v>0</v>
      </c>
      <c r="K22" s="105">
        <v>0</v>
      </c>
      <c r="L22" s="107">
        <v>319.41910000000001</v>
      </c>
      <c r="M22" s="106">
        <v>24.1</v>
      </c>
      <c r="N22" s="108">
        <v>0</v>
      </c>
      <c r="O22" s="109">
        <v>9570</v>
      </c>
      <c r="P22" s="94">
        <f t="shared" si="0"/>
        <v>9570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9570</v>
      </c>
      <c r="W22" s="116">
        <f t="shared" si="10"/>
        <v>337961.39189999999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723989</v>
      </c>
      <c r="AF22" s="103">
        <v>275</v>
      </c>
      <c r="AG22" s="207">
        <v>20</v>
      </c>
      <c r="AH22" s="208">
        <v>724002</v>
      </c>
      <c r="AI22" s="209">
        <f t="shared" si="4"/>
        <v>723989</v>
      </c>
      <c r="AJ22" s="210">
        <f t="shared" si="5"/>
        <v>-13</v>
      </c>
      <c r="AL22" s="203">
        <f t="shared" si="6"/>
        <v>9572</v>
      </c>
      <c r="AM22" s="211">
        <f t="shared" si="6"/>
        <v>9570</v>
      </c>
      <c r="AN22" s="212">
        <f t="shared" si="7"/>
        <v>-2</v>
      </c>
      <c r="AO22" s="213">
        <f t="shared" si="8"/>
        <v>-2.0898641588296761E-4</v>
      </c>
    </row>
    <row r="23" spans="1:41" x14ac:dyDescent="0.2">
      <c r="A23" s="103">
        <v>275</v>
      </c>
      <c r="B23" s="104">
        <v>0.375</v>
      </c>
      <c r="C23" s="105">
        <v>2013</v>
      </c>
      <c r="D23" s="105">
        <v>8</v>
      </c>
      <c r="E23" s="105">
        <v>21</v>
      </c>
      <c r="F23" s="106">
        <v>733559</v>
      </c>
      <c r="G23" s="105">
        <v>0</v>
      </c>
      <c r="H23" s="106">
        <v>385706</v>
      </c>
      <c r="I23" s="105">
        <v>0</v>
      </c>
      <c r="J23" s="105">
        <v>0</v>
      </c>
      <c r="K23" s="105">
        <v>0</v>
      </c>
      <c r="L23" s="107">
        <v>317.85160000000002</v>
      </c>
      <c r="M23" s="106">
        <v>24.1</v>
      </c>
      <c r="N23" s="108">
        <v>0</v>
      </c>
      <c r="O23" s="109">
        <v>7639</v>
      </c>
      <c r="P23" s="94">
        <f t="shared" si="0"/>
        <v>7639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7639</v>
      </c>
      <c r="W23" s="116">
        <f t="shared" si="10"/>
        <v>269768.76413000003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733559</v>
      </c>
      <c r="AF23" s="103">
        <v>275</v>
      </c>
      <c r="AG23" s="207">
        <v>21</v>
      </c>
      <c r="AH23" s="208">
        <v>733574</v>
      </c>
      <c r="AI23" s="209">
        <f t="shared" si="4"/>
        <v>733559</v>
      </c>
      <c r="AJ23" s="210">
        <f t="shared" si="5"/>
        <v>-15</v>
      </c>
      <c r="AL23" s="203">
        <f t="shared" si="6"/>
        <v>7628</v>
      </c>
      <c r="AM23" s="211">
        <f t="shared" si="6"/>
        <v>7639</v>
      </c>
      <c r="AN23" s="212">
        <f t="shared" si="7"/>
        <v>11</v>
      </c>
      <c r="AO23" s="213">
        <f t="shared" si="8"/>
        <v>1.4399790548501113E-3</v>
      </c>
    </row>
    <row r="24" spans="1:41" x14ac:dyDescent="0.2">
      <c r="A24" s="103">
        <v>275</v>
      </c>
      <c r="B24" s="104">
        <v>0.375</v>
      </c>
      <c r="C24" s="105">
        <v>2013</v>
      </c>
      <c r="D24" s="105">
        <v>8</v>
      </c>
      <c r="E24" s="105">
        <v>22</v>
      </c>
      <c r="F24" s="106">
        <v>741198</v>
      </c>
      <c r="G24" s="105">
        <v>0</v>
      </c>
      <c r="H24" s="106">
        <v>386038</v>
      </c>
      <c r="I24" s="105">
        <v>0</v>
      </c>
      <c r="J24" s="105">
        <v>0</v>
      </c>
      <c r="K24" s="105">
        <v>0</v>
      </c>
      <c r="L24" s="107">
        <v>319.23770000000002</v>
      </c>
      <c r="M24" s="106">
        <v>23.7</v>
      </c>
      <c r="N24" s="108">
        <v>0</v>
      </c>
      <c r="O24" s="109">
        <v>6305</v>
      </c>
      <c r="P24" s="94">
        <f t="shared" si="0"/>
        <v>6305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6305</v>
      </c>
      <c r="W24" s="116">
        <f t="shared" si="10"/>
        <v>222658.99434999999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741198</v>
      </c>
      <c r="AF24" s="103">
        <v>275</v>
      </c>
      <c r="AG24" s="207">
        <v>22</v>
      </c>
      <c r="AH24" s="208">
        <v>741202</v>
      </c>
      <c r="AI24" s="209">
        <f t="shared" si="4"/>
        <v>741198</v>
      </c>
      <c r="AJ24" s="210">
        <f t="shared" si="5"/>
        <v>-4</v>
      </c>
      <c r="AL24" s="203">
        <f t="shared" si="6"/>
        <v>6315</v>
      </c>
      <c r="AM24" s="211">
        <f t="shared" si="6"/>
        <v>6305</v>
      </c>
      <c r="AN24" s="212">
        <f t="shared" si="7"/>
        <v>-10</v>
      </c>
      <c r="AO24" s="213">
        <f t="shared" si="8"/>
        <v>-1.5860428231562252E-3</v>
      </c>
    </row>
    <row r="25" spans="1:41" x14ac:dyDescent="0.2">
      <c r="A25" s="103">
        <v>275</v>
      </c>
      <c r="B25" s="104">
        <v>0.375</v>
      </c>
      <c r="C25" s="105">
        <v>2013</v>
      </c>
      <c r="D25" s="105">
        <v>8</v>
      </c>
      <c r="E25" s="105">
        <v>23</v>
      </c>
      <c r="F25" s="106">
        <v>747503</v>
      </c>
      <c r="G25" s="105">
        <v>0</v>
      </c>
      <c r="H25" s="106">
        <v>386311</v>
      </c>
      <c r="I25" s="105">
        <v>0</v>
      </c>
      <c r="J25" s="105">
        <v>0</v>
      </c>
      <c r="K25" s="105">
        <v>0</v>
      </c>
      <c r="L25" s="107">
        <v>319.44690000000003</v>
      </c>
      <c r="M25" s="106">
        <v>24.2</v>
      </c>
      <c r="N25" s="108">
        <v>0</v>
      </c>
      <c r="O25" s="109">
        <v>9373</v>
      </c>
      <c r="P25" s="94">
        <f t="shared" si="0"/>
        <v>9373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9373</v>
      </c>
      <c r="W25" s="116">
        <f t="shared" si="10"/>
        <v>331004.40191000002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747503</v>
      </c>
      <c r="AF25" s="103">
        <v>275</v>
      </c>
      <c r="AG25" s="207">
        <v>23</v>
      </c>
      <c r="AH25" s="208">
        <v>747517</v>
      </c>
      <c r="AI25" s="209">
        <f t="shared" si="4"/>
        <v>747503</v>
      </c>
      <c r="AJ25" s="210">
        <f t="shared" si="5"/>
        <v>-14</v>
      </c>
      <c r="AL25" s="203">
        <f t="shared" si="6"/>
        <v>-747517</v>
      </c>
      <c r="AM25" s="211">
        <f t="shared" si="6"/>
        <v>9373</v>
      </c>
      <c r="AN25" s="212">
        <f t="shared" si="7"/>
        <v>756890</v>
      </c>
      <c r="AO25" s="213">
        <f t="shared" si="8"/>
        <v>80.752160460898324</v>
      </c>
    </row>
    <row r="26" spans="1:41" x14ac:dyDescent="0.2">
      <c r="A26" s="103">
        <v>275</v>
      </c>
      <c r="B26" s="104">
        <v>0.375</v>
      </c>
      <c r="C26" s="105">
        <v>2013</v>
      </c>
      <c r="D26" s="105">
        <v>8</v>
      </c>
      <c r="E26" s="105">
        <v>24</v>
      </c>
      <c r="F26" s="106">
        <v>756876</v>
      </c>
      <c r="G26" s="105">
        <v>0</v>
      </c>
      <c r="H26" s="106">
        <v>386717</v>
      </c>
      <c r="I26" s="105">
        <v>0</v>
      </c>
      <c r="J26" s="105">
        <v>0</v>
      </c>
      <c r="K26" s="105">
        <v>0</v>
      </c>
      <c r="L26" s="107">
        <v>320.60329999999999</v>
      </c>
      <c r="M26" s="106">
        <v>24.6</v>
      </c>
      <c r="N26" s="108">
        <v>0</v>
      </c>
      <c r="O26" s="109">
        <v>8846</v>
      </c>
      <c r="P26" s="94">
        <f t="shared" si="0"/>
        <v>8846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8846</v>
      </c>
      <c r="W26" s="116">
        <f t="shared" si="10"/>
        <v>312393.57082000002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>756876</v>
      </c>
      <c r="AF26" s="103"/>
      <c r="AG26" s="207"/>
      <c r="AH26" s="208"/>
      <c r="AI26" s="209">
        <f t="shared" si="4"/>
        <v>756876</v>
      </c>
      <c r="AJ26" s="210">
        <f t="shared" si="5"/>
        <v>756876</v>
      </c>
      <c r="AL26" s="203">
        <f t="shared" si="6"/>
        <v>0</v>
      </c>
      <c r="AM26" s="211">
        <f t="shared" si="6"/>
        <v>8846</v>
      </c>
      <c r="AN26" s="212">
        <f t="shared" si="7"/>
        <v>8846</v>
      </c>
      <c r="AO26" s="213">
        <f t="shared" si="8"/>
        <v>1</v>
      </c>
    </row>
    <row r="27" spans="1:41" x14ac:dyDescent="0.2">
      <c r="A27" s="103">
        <v>275</v>
      </c>
      <c r="B27" s="104">
        <v>0.375</v>
      </c>
      <c r="C27" s="105">
        <v>2013</v>
      </c>
      <c r="D27" s="105">
        <v>8</v>
      </c>
      <c r="E27" s="105">
        <v>25</v>
      </c>
      <c r="F27" s="106">
        <v>765722</v>
      </c>
      <c r="G27" s="105">
        <v>0</v>
      </c>
      <c r="H27" s="106">
        <v>387092</v>
      </c>
      <c r="I27" s="105">
        <v>0</v>
      </c>
      <c r="J27" s="105">
        <v>0</v>
      </c>
      <c r="K27" s="105">
        <v>0</v>
      </c>
      <c r="L27" s="107">
        <v>327.40769999999998</v>
      </c>
      <c r="M27" s="106">
        <v>24.5</v>
      </c>
      <c r="N27" s="108">
        <v>0</v>
      </c>
      <c r="O27" s="109">
        <v>8357</v>
      </c>
      <c r="P27" s="94">
        <f t="shared" si="0"/>
        <v>8357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8357</v>
      </c>
      <c r="W27" s="116">
        <f t="shared" si="10"/>
        <v>295124.69718999998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>765722</v>
      </c>
      <c r="AF27" s="103"/>
      <c r="AG27" s="207"/>
      <c r="AH27" s="208"/>
      <c r="AI27" s="209">
        <f t="shared" si="4"/>
        <v>765722</v>
      </c>
      <c r="AJ27" s="210">
        <f t="shared" si="5"/>
        <v>765722</v>
      </c>
      <c r="AL27" s="203">
        <f t="shared" si="6"/>
        <v>0</v>
      </c>
      <c r="AM27" s="211">
        <f t="shared" si="6"/>
        <v>8357</v>
      </c>
      <c r="AN27" s="212">
        <f t="shared" si="7"/>
        <v>8357</v>
      </c>
      <c r="AO27" s="213">
        <f t="shared" si="8"/>
        <v>1</v>
      </c>
    </row>
    <row r="28" spans="1:41" x14ac:dyDescent="0.2">
      <c r="A28" s="103">
        <v>275</v>
      </c>
      <c r="B28" s="104">
        <v>0.375</v>
      </c>
      <c r="C28" s="105">
        <v>2013</v>
      </c>
      <c r="D28" s="105">
        <v>8</v>
      </c>
      <c r="E28" s="105">
        <v>26</v>
      </c>
      <c r="F28" s="106">
        <v>774079</v>
      </c>
      <c r="G28" s="105">
        <v>0</v>
      </c>
      <c r="H28" s="106">
        <v>387444</v>
      </c>
      <c r="I28" s="105">
        <v>0</v>
      </c>
      <c r="J28" s="105">
        <v>0</v>
      </c>
      <c r="K28" s="105">
        <v>0</v>
      </c>
      <c r="L28" s="107">
        <v>328.1798</v>
      </c>
      <c r="M28" s="106">
        <v>24.3</v>
      </c>
      <c r="N28" s="108">
        <v>0</v>
      </c>
      <c r="O28" s="109">
        <v>8402</v>
      </c>
      <c r="P28" s="94">
        <f t="shared" si="0"/>
        <v>8402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8402</v>
      </c>
      <c r="W28" s="116">
        <f t="shared" si="10"/>
        <v>296713.85733999999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>774079</v>
      </c>
      <c r="AF28" s="103"/>
      <c r="AG28" s="207"/>
      <c r="AH28" s="208"/>
      <c r="AI28" s="209">
        <f t="shared" si="4"/>
        <v>774079</v>
      </c>
      <c r="AJ28" s="210">
        <f t="shared" si="5"/>
        <v>774079</v>
      </c>
      <c r="AL28" s="203">
        <f t="shared" si="6"/>
        <v>0</v>
      </c>
      <c r="AM28" s="211">
        <f t="shared" si="6"/>
        <v>8402</v>
      </c>
      <c r="AN28" s="212">
        <f t="shared" si="7"/>
        <v>8402</v>
      </c>
      <c r="AO28" s="213">
        <f t="shared" si="8"/>
        <v>1</v>
      </c>
    </row>
    <row r="29" spans="1:41" x14ac:dyDescent="0.2">
      <c r="A29" s="103">
        <v>275</v>
      </c>
      <c r="B29" s="104">
        <v>0.375</v>
      </c>
      <c r="C29" s="105">
        <v>2013</v>
      </c>
      <c r="D29" s="105">
        <v>8</v>
      </c>
      <c r="E29" s="105">
        <v>27</v>
      </c>
      <c r="F29" s="106">
        <v>782481</v>
      </c>
      <c r="G29" s="105">
        <v>0</v>
      </c>
      <c r="H29" s="106">
        <v>387809</v>
      </c>
      <c r="I29" s="105">
        <v>0</v>
      </c>
      <c r="J29" s="105">
        <v>0</v>
      </c>
      <c r="K29" s="105">
        <v>0</v>
      </c>
      <c r="L29" s="107">
        <v>319.54539999999997</v>
      </c>
      <c r="M29" s="106">
        <v>23.9</v>
      </c>
      <c r="N29" s="108">
        <v>0</v>
      </c>
      <c r="O29" s="109">
        <v>8917</v>
      </c>
      <c r="P29" s="94">
        <f t="shared" si="0"/>
        <v>8917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8917</v>
      </c>
      <c r="W29" s="116">
        <f t="shared" si="10"/>
        <v>314900.91239000001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>782481</v>
      </c>
      <c r="AF29" s="103"/>
      <c r="AG29" s="207"/>
      <c r="AH29" s="208"/>
      <c r="AI29" s="209">
        <f t="shared" si="4"/>
        <v>782481</v>
      </c>
      <c r="AJ29" s="210">
        <f t="shared" si="5"/>
        <v>782481</v>
      </c>
      <c r="AL29" s="203">
        <f t="shared" si="6"/>
        <v>0</v>
      </c>
      <c r="AM29" s="211">
        <f t="shared" si="6"/>
        <v>8917</v>
      </c>
      <c r="AN29" s="212">
        <f t="shared" si="7"/>
        <v>8917</v>
      </c>
      <c r="AO29" s="213">
        <f t="shared" si="8"/>
        <v>1</v>
      </c>
    </row>
    <row r="30" spans="1:41" x14ac:dyDescent="0.2">
      <c r="A30" s="103">
        <v>275</v>
      </c>
      <c r="B30" s="104">
        <v>0.375</v>
      </c>
      <c r="C30" s="105">
        <v>2013</v>
      </c>
      <c r="D30" s="105">
        <v>8</v>
      </c>
      <c r="E30" s="105">
        <v>28</v>
      </c>
      <c r="F30" s="106">
        <v>791398</v>
      </c>
      <c r="G30" s="105">
        <v>0</v>
      </c>
      <c r="H30" s="106">
        <v>388197</v>
      </c>
      <c r="I30" s="105">
        <v>0</v>
      </c>
      <c r="J30" s="105">
        <v>0</v>
      </c>
      <c r="K30" s="105">
        <v>0</v>
      </c>
      <c r="L30" s="107">
        <v>318.15780000000001</v>
      </c>
      <c r="M30" s="106">
        <v>24.1</v>
      </c>
      <c r="N30" s="108">
        <v>0</v>
      </c>
      <c r="O30" s="109">
        <v>10134</v>
      </c>
      <c r="P30" s="94">
        <f t="shared" si="0"/>
        <v>10134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10134</v>
      </c>
      <c r="W30" s="116">
        <f t="shared" si="10"/>
        <v>357878.86577999999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>791398</v>
      </c>
      <c r="AF30" s="103"/>
      <c r="AG30" s="207"/>
      <c r="AH30" s="208"/>
      <c r="AI30" s="209">
        <f t="shared" si="4"/>
        <v>791398</v>
      </c>
      <c r="AJ30" s="210">
        <f t="shared" si="5"/>
        <v>791398</v>
      </c>
      <c r="AL30" s="203">
        <f t="shared" si="6"/>
        <v>0</v>
      </c>
      <c r="AM30" s="211">
        <f t="shared" si="6"/>
        <v>10134</v>
      </c>
      <c r="AN30" s="212">
        <f t="shared" si="7"/>
        <v>10134</v>
      </c>
      <c r="AO30" s="213">
        <f t="shared" si="8"/>
        <v>1</v>
      </c>
    </row>
    <row r="31" spans="1:41" x14ac:dyDescent="0.2">
      <c r="A31" s="103">
        <v>275</v>
      </c>
      <c r="B31" s="104">
        <v>0.375</v>
      </c>
      <c r="C31" s="105">
        <v>2013</v>
      </c>
      <c r="D31" s="105">
        <v>8</v>
      </c>
      <c r="E31" s="105">
        <v>29</v>
      </c>
      <c r="F31" s="106">
        <v>801532</v>
      </c>
      <c r="G31" s="105">
        <v>0</v>
      </c>
      <c r="H31" s="106">
        <v>388640</v>
      </c>
      <c r="I31" s="105">
        <v>0</v>
      </c>
      <c r="J31" s="105">
        <v>0</v>
      </c>
      <c r="K31" s="105">
        <v>0</v>
      </c>
      <c r="L31" s="107">
        <v>316.98349999999999</v>
      </c>
      <c r="M31" s="106">
        <v>24.1</v>
      </c>
      <c r="N31" s="108">
        <v>0</v>
      </c>
      <c r="O31" s="109">
        <v>9219</v>
      </c>
      <c r="P31" s="94">
        <f t="shared" si="0"/>
        <v>9219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9219</v>
      </c>
      <c r="W31" s="116">
        <f t="shared" si="10"/>
        <v>325565.94273000001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>801532</v>
      </c>
      <c r="AF31" s="103"/>
      <c r="AG31" s="207"/>
      <c r="AH31" s="208"/>
      <c r="AI31" s="209">
        <f t="shared" si="4"/>
        <v>801532</v>
      </c>
      <c r="AJ31" s="210">
        <f t="shared" si="5"/>
        <v>801532</v>
      </c>
      <c r="AL31" s="203">
        <f t="shared" si="6"/>
        <v>0</v>
      </c>
      <c r="AM31" s="211">
        <f t="shared" si="6"/>
        <v>9219</v>
      </c>
      <c r="AN31" s="212">
        <f t="shared" si="7"/>
        <v>9219</v>
      </c>
      <c r="AO31" s="213">
        <f t="shared" si="8"/>
        <v>1</v>
      </c>
    </row>
    <row r="32" spans="1:41" x14ac:dyDescent="0.2">
      <c r="A32" s="103">
        <v>275</v>
      </c>
      <c r="B32" s="104">
        <v>0.375</v>
      </c>
      <c r="C32" s="105">
        <v>2013</v>
      </c>
      <c r="D32" s="105">
        <v>8</v>
      </c>
      <c r="E32" s="105">
        <v>30</v>
      </c>
      <c r="F32" s="106">
        <v>810751</v>
      </c>
      <c r="G32" s="105">
        <v>0</v>
      </c>
      <c r="H32" s="106">
        <v>389041</v>
      </c>
      <c r="I32" s="105">
        <v>0</v>
      </c>
      <c r="J32" s="105">
        <v>0</v>
      </c>
      <c r="K32" s="105">
        <v>0</v>
      </c>
      <c r="L32" s="107">
        <v>318.43529999999998</v>
      </c>
      <c r="M32" s="106">
        <v>23.9</v>
      </c>
      <c r="N32" s="108">
        <v>0</v>
      </c>
      <c r="O32" s="109">
        <v>9132</v>
      </c>
      <c r="P32" s="94">
        <f t="shared" si="0"/>
        <v>9132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9132</v>
      </c>
      <c r="W32" s="116">
        <f t="shared" si="10"/>
        <v>322493.56644000002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>810751</v>
      </c>
      <c r="AF32" s="103"/>
      <c r="AG32" s="207"/>
      <c r="AH32" s="208"/>
      <c r="AI32" s="209">
        <f t="shared" si="4"/>
        <v>810751</v>
      </c>
      <c r="AJ32" s="210">
        <f t="shared" si="5"/>
        <v>810751</v>
      </c>
      <c r="AL32" s="203">
        <f t="shared" si="6"/>
        <v>0</v>
      </c>
      <c r="AM32" s="211">
        <f t="shared" si="6"/>
        <v>9132</v>
      </c>
      <c r="AN32" s="212">
        <f t="shared" si="7"/>
        <v>9132</v>
      </c>
      <c r="AO32" s="213">
        <f t="shared" si="8"/>
        <v>1</v>
      </c>
    </row>
    <row r="33" spans="1:41" ht="13.5" thickBot="1" x14ac:dyDescent="0.25">
      <c r="A33" s="103">
        <v>275</v>
      </c>
      <c r="B33" s="104">
        <v>0.375</v>
      </c>
      <c r="C33" s="105">
        <v>2013</v>
      </c>
      <c r="D33" s="105">
        <v>8</v>
      </c>
      <c r="E33" s="105">
        <v>31</v>
      </c>
      <c r="F33" s="106">
        <v>819883</v>
      </c>
      <c r="G33" s="105">
        <v>0</v>
      </c>
      <c r="H33" s="106">
        <v>389438</v>
      </c>
      <c r="I33" s="105">
        <v>0</v>
      </c>
      <c r="J33" s="105">
        <v>0</v>
      </c>
      <c r="K33" s="105">
        <v>0</v>
      </c>
      <c r="L33" s="107">
        <v>319.15039999999999</v>
      </c>
      <c r="M33" s="106">
        <v>24.2</v>
      </c>
      <c r="N33" s="108">
        <v>0</v>
      </c>
      <c r="O33" s="109">
        <v>8429</v>
      </c>
      <c r="P33" s="94">
        <f t="shared" si="0"/>
        <v>8429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8429</v>
      </c>
      <c r="W33" s="120">
        <f t="shared" si="10"/>
        <v>297667.35343000002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>819883</v>
      </c>
      <c r="AF33" s="103"/>
      <c r="AG33" s="207"/>
      <c r="AH33" s="208"/>
      <c r="AI33" s="209">
        <f t="shared" si="4"/>
        <v>819883</v>
      </c>
      <c r="AJ33" s="210">
        <f t="shared" si="5"/>
        <v>819883</v>
      </c>
      <c r="AL33" s="203">
        <f t="shared" si="6"/>
        <v>0</v>
      </c>
      <c r="AM33" s="214">
        <f t="shared" si="6"/>
        <v>8429</v>
      </c>
      <c r="AN33" s="212">
        <f t="shared" si="7"/>
        <v>8429</v>
      </c>
      <c r="AO33" s="213">
        <f t="shared" si="8"/>
        <v>1</v>
      </c>
    </row>
    <row r="34" spans="1:41" ht="13.5" thickBot="1" x14ac:dyDescent="0.25">
      <c r="A34" s="7">
        <v>275</v>
      </c>
      <c r="B34" s="121">
        <v>0.375</v>
      </c>
      <c r="C34" s="6">
        <v>2013</v>
      </c>
      <c r="D34" s="6">
        <v>9</v>
      </c>
      <c r="E34" s="6">
        <v>1</v>
      </c>
      <c r="F34" s="122">
        <v>828312</v>
      </c>
      <c r="G34" s="6">
        <v>0</v>
      </c>
      <c r="H34" s="122">
        <v>389795</v>
      </c>
      <c r="I34" s="6">
        <v>0</v>
      </c>
      <c r="J34" s="6">
        <v>0</v>
      </c>
      <c r="K34" s="6">
        <v>0</v>
      </c>
      <c r="L34" s="123">
        <v>326.95179999999999</v>
      </c>
      <c r="M34" s="122">
        <v>24.1</v>
      </c>
      <c r="N34" s="124">
        <v>0</v>
      </c>
      <c r="O34" s="125">
        <v>0</v>
      </c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>828312</v>
      </c>
      <c r="AF34" s="7"/>
      <c r="AG34" s="215"/>
      <c r="AH34" s="216"/>
      <c r="AI34" s="217">
        <f t="shared" si="4"/>
        <v>828312</v>
      </c>
      <c r="AJ34" s="218">
        <f t="shared" si="5"/>
        <v>828312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32</v>
      </c>
      <c r="K36" s="134" t="s">
        <v>46</v>
      </c>
      <c r="L36" s="136">
        <f>MAX(L3:L34)</f>
        <v>328.86070000000001</v>
      </c>
      <c r="M36" s="136">
        <f>MAX(M3:M34)</f>
        <v>24.7</v>
      </c>
      <c r="N36" s="134" t="s">
        <v>12</v>
      </c>
      <c r="O36" s="136">
        <f>SUM(O3:O33)</f>
        <v>260959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260959</v>
      </c>
      <c r="W36" s="140">
        <f>SUM(W3:W33)</f>
        <v>9215680.9685299974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5</v>
      </c>
      <c r="AJ36" s="223">
        <f>SUM(AJ3:AJ33)</f>
        <v>17914584</v>
      </c>
      <c r="AK36" s="224" t="s">
        <v>52</v>
      </c>
      <c r="AL36" s="225"/>
      <c r="AM36" s="225"/>
      <c r="AN36" s="223">
        <f>SUM(AN3:AN33)</f>
        <v>828312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319.55916250000007</v>
      </c>
      <c r="M37" s="144">
        <f>AVERAGE(M3:M34)</f>
        <v>24.096875000000004</v>
      </c>
      <c r="N37" s="134" t="s">
        <v>48</v>
      </c>
      <c r="O37" s="145">
        <f>O36*35.31467</f>
        <v>9215680.9685299993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27</v>
      </c>
      <c r="AN37" s="228">
        <f>IFERROR(AN36/SUM(AM3:AM33),"")</f>
        <v>3.1741078100391249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307.0068</v>
      </c>
      <c r="M38" s="145">
        <f>MIN(M3:M34)</f>
        <v>19.7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351.5150787500001</v>
      </c>
      <c r="M44" s="152">
        <f>M37*(1+$L$43)</f>
        <v>26.506562500000008</v>
      </c>
    </row>
    <row r="45" spans="1:41" x14ac:dyDescent="0.2">
      <c r="K45" s="151" t="s">
        <v>62</v>
      </c>
      <c r="L45" s="152">
        <f>L37*(1-$L$43)</f>
        <v>287.6032462500001</v>
      </c>
      <c r="M45" s="152">
        <f>M37*(1-$L$43)</f>
        <v>21.687187500000004</v>
      </c>
    </row>
    <row r="47" spans="1:41" x14ac:dyDescent="0.2">
      <c r="A47" s="134" t="s">
        <v>63</v>
      </c>
      <c r="B47" s="263" t="s">
        <v>109</v>
      </c>
    </row>
    <row r="48" spans="1:41" x14ac:dyDescent="0.2">
      <c r="A48" s="134" t="s">
        <v>65</v>
      </c>
      <c r="B48" s="154">
        <v>41199</v>
      </c>
    </row>
  </sheetData>
  <phoneticPr fontId="0" type="noConversion"/>
  <conditionalFormatting sqref="L3:L34">
    <cfRule type="cellIs" dxfId="863" priority="47" stopIfTrue="1" operator="lessThan">
      <formula>$L$45</formula>
    </cfRule>
    <cfRule type="cellIs" dxfId="862" priority="48" stopIfTrue="1" operator="greaterThan">
      <formula>$L$44</formula>
    </cfRule>
  </conditionalFormatting>
  <conditionalFormatting sqref="M3:M34">
    <cfRule type="cellIs" dxfId="861" priority="45" stopIfTrue="1" operator="lessThan">
      <formula>$M$45</formula>
    </cfRule>
    <cfRule type="cellIs" dxfId="860" priority="46" stopIfTrue="1" operator="greaterThan">
      <formula>$M$44</formula>
    </cfRule>
  </conditionalFormatting>
  <conditionalFormatting sqref="O3:O34">
    <cfRule type="cellIs" dxfId="859" priority="44" stopIfTrue="1" operator="lessThan">
      <formula>0</formula>
    </cfRule>
  </conditionalFormatting>
  <conditionalFormatting sqref="O3:O33">
    <cfRule type="cellIs" dxfId="858" priority="43" stopIfTrue="1" operator="lessThan">
      <formula>0</formula>
    </cfRule>
  </conditionalFormatting>
  <conditionalFormatting sqref="O3">
    <cfRule type="cellIs" dxfId="857" priority="42" stopIfTrue="1" operator="notEqual">
      <formula>$P$3</formula>
    </cfRule>
  </conditionalFormatting>
  <conditionalFormatting sqref="O4">
    <cfRule type="cellIs" dxfId="856" priority="41" stopIfTrue="1" operator="notEqual">
      <formula>P$4</formula>
    </cfRule>
  </conditionalFormatting>
  <conditionalFormatting sqref="O5">
    <cfRule type="cellIs" dxfId="855" priority="40" stopIfTrue="1" operator="notEqual">
      <formula>$P$5</formula>
    </cfRule>
  </conditionalFormatting>
  <conditionalFormatting sqref="O6">
    <cfRule type="cellIs" dxfId="854" priority="39" stopIfTrue="1" operator="notEqual">
      <formula>$P$6</formula>
    </cfRule>
  </conditionalFormatting>
  <conditionalFormatting sqref="O7">
    <cfRule type="cellIs" dxfId="853" priority="38" stopIfTrue="1" operator="notEqual">
      <formula>$P$7</formula>
    </cfRule>
  </conditionalFormatting>
  <conditionalFormatting sqref="O8">
    <cfRule type="cellIs" dxfId="852" priority="37" stopIfTrue="1" operator="notEqual">
      <formula>$P$8</formula>
    </cfRule>
  </conditionalFormatting>
  <conditionalFormatting sqref="O9">
    <cfRule type="cellIs" dxfId="851" priority="36" stopIfTrue="1" operator="notEqual">
      <formula>$P$9</formula>
    </cfRule>
  </conditionalFormatting>
  <conditionalFormatting sqref="O10">
    <cfRule type="cellIs" dxfId="850" priority="34" stopIfTrue="1" operator="notEqual">
      <formula>$P$10</formula>
    </cfRule>
    <cfRule type="cellIs" dxfId="849" priority="35" stopIfTrue="1" operator="greaterThan">
      <formula>$P$10</formula>
    </cfRule>
  </conditionalFormatting>
  <conditionalFormatting sqref="O11">
    <cfRule type="cellIs" dxfId="848" priority="32" stopIfTrue="1" operator="notEqual">
      <formula>$P$11</formula>
    </cfRule>
    <cfRule type="cellIs" dxfId="847" priority="33" stopIfTrue="1" operator="greaterThan">
      <formula>$P$11</formula>
    </cfRule>
  </conditionalFormatting>
  <conditionalFormatting sqref="O12">
    <cfRule type="cellIs" dxfId="846" priority="31" stopIfTrue="1" operator="notEqual">
      <formula>$P$12</formula>
    </cfRule>
  </conditionalFormatting>
  <conditionalFormatting sqref="O14">
    <cfRule type="cellIs" dxfId="845" priority="30" stopIfTrue="1" operator="notEqual">
      <formula>$P$14</formula>
    </cfRule>
  </conditionalFormatting>
  <conditionalFormatting sqref="O15">
    <cfRule type="cellIs" dxfId="844" priority="29" stopIfTrue="1" operator="notEqual">
      <formula>$P$15</formula>
    </cfRule>
  </conditionalFormatting>
  <conditionalFormatting sqref="O16">
    <cfRule type="cellIs" dxfId="843" priority="28" stopIfTrue="1" operator="notEqual">
      <formula>$P$16</formula>
    </cfRule>
  </conditionalFormatting>
  <conditionalFormatting sqref="O17">
    <cfRule type="cellIs" dxfId="842" priority="27" stopIfTrue="1" operator="notEqual">
      <formula>$P$17</formula>
    </cfRule>
  </conditionalFormatting>
  <conditionalFormatting sqref="O18">
    <cfRule type="cellIs" dxfId="841" priority="26" stopIfTrue="1" operator="notEqual">
      <formula>$P$18</formula>
    </cfRule>
  </conditionalFormatting>
  <conditionalFormatting sqref="O19">
    <cfRule type="cellIs" dxfId="840" priority="24" stopIfTrue="1" operator="notEqual">
      <formula>$P$19</formula>
    </cfRule>
    <cfRule type="cellIs" dxfId="839" priority="25" stopIfTrue="1" operator="greaterThan">
      <formula>$P$19</formula>
    </cfRule>
  </conditionalFormatting>
  <conditionalFormatting sqref="O20">
    <cfRule type="cellIs" dxfId="838" priority="22" stopIfTrue="1" operator="notEqual">
      <formula>$P$20</formula>
    </cfRule>
    <cfRule type="cellIs" dxfId="837" priority="23" stopIfTrue="1" operator="greaterThan">
      <formula>$P$20</formula>
    </cfRule>
  </conditionalFormatting>
  <conditionalFormatting sqref="O21">
    <cfRule type="cellIs" dxfId="836" priority="21" stopIfTrue="1" operator="notEqual">
      <formula>$P$21</formula>
    </cfRule>
  </conditionalFormatting>
  <conditionalFormatting sqref="O22">
    <cfRule type="cellIs" dxfId="835" priority="20" stopIfTrue="1" operator="notEqual">
      <formula>$P$22</formula>
    </cfRule>
  </conditionalFormatting>
  <conditionalFormatting sqref="O23">
    <cfRule type="cellIs" dxfId="834" priority="19" stopIfTrue="1" operator="notEqual">
      <formula>$P$23</formula>
    </cfRule>
  </conditionalFormatting>
  <conditionalFormatting sqref="O24">
    <cfRule type="cellIs" dxfId="833" priority="17" stopIfTrue="1" operator="notEqual">
      <formula>$P$24</formula>
    </cfRule>
    <cfRule type="cellIs" dxfId="832" priority="18" stopIfTrue="1" operator="greaterThan">
      <formula>$P$24</formula>
    </cfRule>
  </conditionalFormatting>
  <conditionalFormatting sqref="O25">
    <cfRule type="cellIs" dxfId="831" priority="15" stopIfTrue="1" operator="notEqual">
      <formula>$P$25</formula>
    </cfRule>
    <cfRule type="cellIs" dxfId="830" priority="16" stopIfTrue="1" operator="greaterThan">
      <formula>$P$25</formula>
    </cfRule>
  </conditionalFormatting>
  <conditionalFormatting sqref="O26">
    <cfRule type="cellIs" dxfId="829" priority="14" stopIfTrue="1" operator="notEqual">
      <formula>$P$26</formula>
    </cfRule>
  </conditionalFormatting>
  <conditionalFormatting sqref="O27">
    <cfRule type="cellIs" dxfId="828" priority="13" stopIfTrue="1" operator="notEqual">
      <formula>$P$27</formula>
    </cfRule>
  </conditionalFormatting>
  <conditionalFormatting sqref="O28">
    <cfRule type="cellIs" dxfId="827" priority="12" stopIfTrue="1" operator="notEqual">
      <formula>$P$28</formula>
    </cfRule>
  </conditionalFormatting>
  <conditionalFormatting sqref="O29">
    <cfRule type="cellIs" dxfId="826" priority="11" stopIfTrue="1" operator="notEqual">
      <formula>$P$29</formula>
    </cfRule>
  </conditionalFormatting>
  <conditionalFormatting sqref="O30">
    <cfRule type="cellIs" dxfId="825" priority="10" stopIfTrue="1" operator="notEqual">
      <formula>$P$30</formula>
    </cfRule>
  </conditionalFormatting>
  <conditionalFormatting sqref="O31">
    <cfRule type="cellIs" dxfId="824" priority="8" stopIfTrue="1" operator="notEqual">
      <formula>$P$31</formula>
    </cfRule>
    <cfRule type="cellIs" dxfId="823" priority="9" stopIfTrue="1" operator="greaterThan">
      <formula>$P$31</formula>
    </cfRule>
  </conditionalFormatting>
  <conditionalFormatting sqref="O32">
    <cfRule type="cellIs" dxfId="822" priority="6" stopIfTrue="1" operator="notEqual">
      <formula>$P$32</formula>
    </cfRule>
    <cfRule type="cellIs" dxfId="821" priority="7" stopIfTrue="1" operator="greaterThan">
      <formula>$P$32</formula>
    </cfRule>
  </conditionalFormatting>
  <conditionalFormatting sqref="O33">
    <cfRule type="cellIs" dxfId="820" priority="5" stopIfTrue="1" operator="notEqual">
      <formula>$P$33</formula>
    </cfRule>
  </conditionalFormatting>
  <conditionalFormatting sqref="O13">
    <cfRule type="cellIs" dxfId="819" priority="4" stopIfTrue="1" operator="notEqual">
      <formula>$P$13</formula>
    </cfRule>
  </conditionalFormatting>
  <conditionalFormatting sqref="AG3:AG34">
    <cfRule type="cellIs" dxfId="818" priority="3" stopIfTrue="1" operator="notEqual">
      <formula>E3</formula>
    </cfRule>
  </conditionalFormatting>
  <conditionalFormatting sqref="AH3:AH34">
    <cfRule type="cellIs" dxfId="817" priority="2" stopIfTrue="1" operator="notBetween">
      <formula>AI3+$AG$40</formula>
      <formula>AI3-$AG$40</formula>
    </cfRule>
  </conditionalFormatting>
  <conditionalFormatting sqref="AL3:AL33">
    <cfRule type="cellIs" dxfId="816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opLeftCell="A14" zoomScale="85" zoomScaleNormal="85" workbookViewId="0">
      <selection activeCell="F43" sqref="F43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195</v>
      </c>
      <c r="B3" s="88">
        <v>0.375</v>
      </c>
      <c r="C3" s="89">
        <v>2013</v>
      </c>
      <c r="D3" s="89">
        <v>8</v>
      </c>
      <c r="E3" s="89">
        <v>1</v>
      </c>
      <c r="F3" s="90">
        <v>576322</v>
      </c>
      <c r="G3" s="89">
        <v>18645403</v>
      </c>
      <c r="H3" s="90">
        <v>459396</v>
      </c>
      <c r="I3" s="89">
        <v>4593961</v>
      </c>
      <c r="J3" s="89">
        <v>1</v>
      </c>
      <c r="K3" s="89">
        <v>12</v>
      </c>
      <c r="L3" s="91">
        <v>97.397900000000007</v>
      </c>
      <c r="M3" s="90">
        <v>18.09</v>
      </c>
      <c r="N3" s="92">
        <v>29.52</v>
      </c>
      <c r="O3" s="93">
        <v>610</v>
      </c>
      <c r="P3" s="94">
        <f>F4-F3</f>
        <v>610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610</v>
      </c>
      <c r="W3" s="99">
        <f>V3*35.31467</f>
        <v>21541.948700000001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576322</v>
      </c>
      <c r="AF3" s="87">
        <v>195</v>
      </c>
      <c r="AG3" s="92">
        <v>1</v>
      </c>
      <c r="AH3" s="200">
        <v>576322</v>
      </c>
      <c r="AI3" s="201">
        <f>IFERROR(AE3*1,0)</f>
        <v>576322</v>
      </c>
      <c r="AJ3" s="202">
        <f>(AI3-AH3)</f>
        <v>0</v>
      </c>
      <c r="AL3" s="203">
        <f>AH4-AH3</f>
        <v>-576322</v>
      </c>
      <c r="AM3" s="204">
        <f>AI4-AI3</f>
        <v>610</v>
      </c>
      <c r="AN3" s="205">
        <f>(AM3-AL3)</f>
        <v>576932</v>
      </c>
      <c r="AO3" s="206">
        <f>IFERROR(AN3/AM3,"")</f>
        <v>945.79016393442623</v>
      </c>
    </row>
    <row r="4" spans="1:41" x14ac:dyDescent="0.2">
      <c r="A4" s="103">
        <v>195</v>
      </c>
      <c r="B4" s="104">
        <v>0.375</v>
      </c>
      <c r="C4" s="105">
        <v>2013</v>
      </c>
      <c r="D4" s="105">
        <v>8</v>
      </c>
      <c r="E4" s="105">
        <v>2</v>
      </c>
      <c r="F4" s="106">
        <v>576932</v>
      </c>
      <c r="G4" s="105">
        <v>0</v>
      </c>
      <c r="H4" s="106">
        <v>25115</v>
      </c>
      <c r="I4" s="105">
        <v>0</v>
      </c>
      <c r="J4" s="105">
        <v>0</v>
      </c>
      <c r="K4" s="105">
        <v>0</v>
      </c>
      <c r="L4" s="107">
        <v>310.87599999999998</v>
      </c>
      <c r="M4" s="106">
        <v>20.2</v>
      </c>
      <c r="N4" s="108">
        <v>0</v>
      </c>
      <c r="O4" s="109">
        <v>288</v>
      </c>
      <c r="P4" s="94">
        <f t="shared" ref="P4:P33" si="0">F5-F4</f>
        <v>288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288</v>
      </c>
      <c r="W4" s="113">
        <f>V4*35.31467</f>
        <v>10170.624959999999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576932</v>
      </c>
      <c r="AF4" s="103"/>
      <c r="AG4" s="207"/>
      <c r="AH4" s="208"/>
      <c r="AI4" s="209">
        <f t="shared" ref="AI4:AI34" si="4">IFERROR(AE4*1,0)</f>
        <v>576932</v>
      </c>
      <c r="AJ4" s="210">
        <f t="shared" ref="AJ4:AJ34" si="5">(AI4-AH4)</f>
        <v>576932</v>
      </c>
      <c r="AL4" s="203">
        <f t="shared" ref="AL4:AM33" si="6">AH5-AH4</f>
        <v>0</v>
      </c>
      <c r="AM4" s="211">
        <f t="shared" si="6"/>
        <v>288</v>
      </c>
      <c r="AN4" s="212">
        <f t="shared" ref="AN4:AN33" si="7">(AM4-AL4)</f>
        <v>288</v>
      </c>
      <c r="AO4" s="213">
        <f t="shared" ref="AO4:AO33" si="8">IFERROR(AN4/AM4,"")</f>
        <v>1</v>
      </c>
    </row>
    <row r="5" spans="1:41" x14ac:dyDescent="0.2">
      <c r="A5" s="103">
        <v>195</v>
      </c>
      <c r="B5" s="104">
        <v>0.375</v>
      </c>
      <c r="C5" s="105">
        <v>2013</v>
      </c>
      <c r="D5" s="105">
        <v>8</v>
      </c>
      <c r="E5" s="105">
        <v>3</v>
      </c>
      <c r="F5" s="106">
        <v>577220</v>
      </c>
      <c r="G5" s="105">
        <v>0</v>
      </c>
      <c r="H5" s="106">
        <v>25127</v>
      </c>
      <c r="I5" s="105">
        <v>0</v>
      </c>
      <c r="J5" s="105">
        <v>0</v>
      </c>
      <c r="K5" s="105">
        <v>0</v>
      </c>
      <c r="L5" s="107">
        <v>311.46499999999997</v>
      </c>
      <c r="M5" s="106">
        <v>20.8</v>
      </c>
      <c r="N5" s="108">
        <v>0</v>
      </c>
      <c r="O5" s="109">
        <v>0</v>
      </c>
      <c r="P5" s="94">
        <f t="shared" si="0"/>
        <v>0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0</v>
      </c>
      <c r="W5" s="113">
        <f t="shared" ref="W5:W33" si="10">V5*35.31467</f>
        <v>0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577220</v>
      </c>
      <c r="AF5" s="103"/>
      <c r="AG5" s="207"/>
      <c r="AH5" s="208"/>
      <c r="AI5" s="209">
        <f t="shared" si="4"/>
        <v>577220</v>
      </c>
      <c r="AJ5" s="210">
        <f t="shared" si="5"/>
        <v>577220</v>
      </c>
      <c r="AL5" s="203">
        <f t="shared" si="6"/>
        <v>0</v>
      </c>
      <c r="AM5" s="211">
        <f t="shared" si="6"/>
        <v>0</v>
      </c>
      <c r="AN5" s="212">
        <f t="shared" si="7"/>
        <v>0</v>
      </c>
      <c r="AO5" s="213" t="str">
        <f t="shared" si="8"/>
        <v/>
      </c>
    </row>
    <row r="6" spans="1:41" x14ac:dyDescent="0.2">
      <c r="A6" s="103">
        <v>195</v>
      </c>
      <c r="B6" s="104">
        <v>0.375</v>
      </c>
      <c r="C6" s="105">
        <v>2013</v>
      </c>
      <c r="D6" s="105">
        <v>8</v>
      </c>
      <c r="E6" s="105">
        <v>4</v>
      </c>
      <c r="F6" s="106">
        <v>577220</v>
      </c>
      <c r="G6" s="105">
        <v>0</v>
      </c>
      <c r="H6" s="106">
        <v>25127</v>
      </c>
      <c r="I6" s="105">
        <v>0</v>
      </c>
      <c r="J6" s="105">
        <v>0</v>
      </c>
      <c r="K6" s="105">
        <v>0</v>
      </c>
      <c r="L6" s="107">
        <v>316.65789999999998</v>
      </c>
      <c r="M6" s="106">
        <v>19.8</v>
      </c>
      <c r="N6" s="108">
        <v>0</v>
      </c>
      <c r="O6" s="109">
        <v>531</v>
      </c>
      <c r="P6" s="94">
        <f t="shared" si="0"/>
        <v>531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531</v>
      </c>
      <c r="W6" s="113">
        <f t="shared" si="10"/>
        <v>18752.089769999999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577220</v>
      </c>
      <c r="AF6" s="103"/>
      <c r="AG6" s="207"/>
      <c r="AH6" s="208"/>
      <c r="AI6" s="209">
        <f t="shared" si="4"/>
        <v>577220</v>
      </c>
      <c r="AJ6" s="210">
        <f t="shared" si="5"/>
        <v>577220</v>
      </c>
      <c r="AL6" s="203">
        <f t="shared" si="6"/>
        <v>0</v>
      </c>
      <c r="AM6" s="211">
        <f t="shared" si="6"/>
        <v>531</v>
      </c>
      <c r="AN6" s="212">
        <f t="shared" si="7"/>
        <v>531</v>
      </c>
      <c r="AO6" s="213">
        <f t="shared" si="8"/>
        <v>1</v>
      </c>
    </row>
    <row r="7" spans="1:41" x14ac:dyDescent="0.2">
      <c r="A7" s="103">
        <v>195</v>
      </c>
      <c r="B7" s="104">
        <v>0.375</v>
      </c>
      <c r="C7" s="105">
        <v>2013</v>
      </c>
      <c r="D7" s="105">
        <v>8</v>
      </c>
      <c r="E7" s="105">
        <v>5</v>
      </c>
      <c r="F7" s="106">
        <v>577751</v>
      </c>
      <c r="G7" s="105">
        <v>0</v>
      </c>
      <c r="H7" s="106">
        <v>25150</v>
      </c>
      <c r="I7" s="105">
        <v>0</v>
      </c>
      <c r="J7" s="105">
        <v>0</v>
      </c>
      <c r="K7" s="105">
        <v>0</v>
      </c>
      <c r="L7" s="107">
        <v>317.08460000000002</v>
      </c>
      <c r="M7" s="106">
        <v>20.3</v>
      </c>
      <c r="N7" s="108">
        <v>0</v>
      </c>
      <c r="O7" s="109">
        <v>270</v>
      </c>
      <c r="P7" s="94">
        <f t="shared" si="0"/>
        <v>270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270</v>
      </c>
      <c r="W7" s="113">
        <f t="shared" si="10"/>
        <v>9534.9609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577751</v>
      </c>
      <c r="AF7" s="103"/>
      <c r="AG7" s="207"/>
      <c r="AH7" s="208"/>
      <c r="AI7" s="209">
        <f t="shared" si="4"/>
        <v>577751</v>
      </c>
      <c r="AJ7" s="210">
        <f t="shared" si="5"/>
        <v>577751</v>
      </c>
      <c r="AL7" s="203">
        <f t="shared" si="6"/>
        <v>0</v>
      </c>
      <c r="AM7" s="211">
        <f t="shared" si="6"/>
        <v>270</v>
      </c>
      <c r="AN7" s="212">
        <f t="shared" si="7"/>
        <v>270</v>
      </c>
      <c r="AO7" s="213">
        <f t="shared" si="8"/>
        <v>1</v>
      </c>
    </row>
    <row r="8" spans="1:41" x14ac:dyDescent="0.2">
      <c r="A8" s="103">
        <v>195</v>
      </c>
      <c r="B8" s="104">
        <v>0.375</v>
      </c>
      <c r="C8" s="105">
        <v>2013</v>
      </c>
      <c r="D8" s="105">
        <v>8</v>
      </c>
      <c r="E8" s="105">
        <v>6</v>
      </c>
      <c r="F8" s="106">
        <v>578021</v>
      </c>
      <c r="G8" s="105">
        <v>0</v>
      </c>
      <c r="H8" s="106">
        <v>25162</v>
      </c>
      <c r="I8" s="105">
        <v>0</v>
      </c>
      <c r="J8" s="105">
        <v>0</v>
      </c>
      <c r="K8" s="105">
        <v>0</v>
      </c>
      <c r="L8" s="107">
        <v>310.48110000000003</v>
      </c>
      <c r="M8" s="106">
        <v>20.399999999999999</v>
      </c>
      <c r="N8" s="108">
        <v>0</v>
      </c>
      <c r="O8" s="109">
        <v>665</v>
      </c>
      <c r="P8" s="94">
        <f t="shared" si="0"/>
        <v>665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665</v>
      </c>
      <c r="W8" s="113">
        <f t="shared" si="10"/>
        <v>23484.255549999998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578021</v>
      </c>
      <c r="AF8" s="103"/>
      <c r="AG8" s="207"/>
      <c r="AH8" s="208"/>
      <c r="AI8" s="209">
        <f t="shared" si="4"/>
        <v>578021</v>
      </c>
      <c r="AJ8" s="210">
        <f t="shared" si="5"/>
        <v>578021</v>
      </c>
      <c r="AL8" s="203">
        <f t="shared" si="6"/>
        <v>0</v>
      </c>
      <c r="AM8" s="211">
        <f t="shared" si="6"/>
        <v>665</v>
      </c>
      <c r="AN8" s="212">
        <f t="shared" si="7"/>
        <v>665</v>
      </c>
      <c r="AO8" s="213">
        <f t="shared" si="8"/>
        <v>1</v>
      </c>
    </row>
    <row r="9" spans="1:41" x14ac:dyDescent="0.2">
      <c r="A9" s="103">
        <v>195</v>
      </c>
      <c r="B9" s="104">
        <v>0.375</v>
      </c>
      <c r="C9" s="105">
        <v>2013</v>
      </c>
      <c r="D9" s="105">
        <v>8</v>
      </c>
      <c r="E9" s="105">
        <v>7</v>
      </c>
      <c r="F9" s="106">
        <v>578686</v>
      </c>
      <c r="G9" s="105">
        <v>0</v>
      </c>
      <c r="H9" s="106">
        <v>25192</v>
      </c>
      <c r="I9" s="105">
        <v>0</v>
      </c>
      <c r="J9" s="105">
        <v>0</v>
      </c>
      <c r="K9" s="105">
        <v>0</v>
      </c>
      <c r="L9" s="107">
        <v>309.80090000000001</v>
      </c>
      <c r="M9" s="106">
        <v>21.2</v>
      </c>
      <c r="N9" s="108">
        <v>0</v>
      </c>
      <c r="O9" s="109">
        <v>767</v>
      </c>
      <c r="P9" s="94">
        <f t="shared" si="0"/>
        <v>767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767</v>
      </c>
      <c r="W9" s="113">
        <f t="shared" si="10"/>
        <v>27086.351889999998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578686</v>
      </c>
      <c r="AF9" s="103"/>
      <c r="AG9" s="207"/>
      <c r="AH9" s="208"/>
      <c r="AI9" s="209">
        <f t="shared" si="4"/>
        <v>578686</v>
      </c>
      <c r="AJ9" s="210">
        <f t="shared" si="5"/>
        <v>578686</v>
      </c>
      <c r="AL9" s="203">
        <f t="shared" si="6"/>
        <v>0</v>
      </c>
      <c r="AM9" s="211">
        <f t="shared" si="6"/>
        <v>767</v>
      </c>
      <c r="AN9" s="212">
        <f t="shared" si="7"/>
        <v>767</v>
      </c>
      <c r="AO9" s="213">
        <f t="shared" si="8"/>
        <v>1</v>
      </c>
    </row>
    <row r="10" spans="1:41" x14ac:dyDescent="0.2">
      <c r="A10" s="103">
        <v>195</v>
      </c>
      <c r="B10" s="104">
        <v>0.375</v>
      </c>
      <c r="C10" s="105">
        <v>2013</v>
      </c>
      <c r="D10" s="105">
        <v>8</v>
      </c>
      <c r="E10" s="105">
        <v>8</v>
      </c>
      <c r="F10" s="106">
        <v>579453</v>
      </c>
      <c r="G10" s="105">
        <v>0</v>
      </c>
      <c r="H10" s="106">
        <v>25225</v>
      </c>
      <c r="I10" s="105">
        <v>0</v>
      </c>
      <c r="J10" s="105">
        <v>0</v>
      </c>
      <c r="K10" s="105">
        <v>0</v>
      </c>
      <c r="L10" s="107">
        <v>319.17790000000002</v>
      </c>
      <c r="M10" s="106">
        <v>22.2</v>
      </c>
      <c r="N10" s="108">
        <v>0</v>
      </c>
      <c r="O10" s="109">
        <v>822</v>
      </c>
      <c r="P10" s="94">
        <f t="shared" si="0"/>
        <v>822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822</v>
      </c>
      <c r="W10" s="113">
        <f t="shared" si="10"/>
        <v>29028.658739999999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579453</v>
      </c>
      <c r="AF10" s="103"/>
      <c r="AG10" s="207"/>
      <c r="AH10" s="208"/>
      <c r="AI10" s="209">
        <f t="shared" si="4"/>
        <v>579453</v>
      </c>
      <c r="AJ10" s="210">
        <f t="shared" si="5"/>
        <v>579453</v>
      </c>
      <c r="AL10" s="203">
        <f t="shared" si="6"/>
        <v>0</v>
      </c>
      <c r="AM10" s="211">
        <f t="shared" si="6"/>
        <v>822</v>
      </c>
      <c r="AN10" s="212">
        <f t="shared" si="7"/>
        <v>822</v>
      </c>
      <c r="AO10" s="213">
        <f t="shared" si="8"/>
        <v>1</v>
      </c>
    </row>
    <row r="11" spans="1:41" x14ac:dyDescent="0.2">
      <c r="A11" s="103">
        <v>195</v>
      </c>
      <c r="B11" s="104">
        <v>0.375</v>
      </c>
      <c r="C11" s="105">
        <v>2013</v>
      </c>
      <c r="D11" s="105">
        <v>8</v>
      </c>
      <c r="E11" s="105">
        <v>9</v>
      </c>
      <c r="F11" s="106">
        <v>580275</v>
      </c>
      <c r="G11" s="105">
        <v>0</v>
      </c>
      <c r="H11" s="106">
        <v>25260</v>
      </c>
      <c r="I11" s="105">
        <v>0</v>
      </c>
      <c r="J11" s="105">
        <v>0</v>
      </c>
      <c r="K11" s="105">
        <v>0</v>
      </c>
      <c r="L11" s="107">
        <v>321.30669999999998</v>
      </c>
      <c r="M11" s="106">
        <v>21.2</v>
      </c>
      <c r="N11" s="108">
        <v>0</v>
      </c>
      <c r="O11" s="109">
        <v>488</v>
      </c>
      <c r="P11" s="94">
        <f t="shared" si="0"/>
        <v>488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488</v>
      </c>
      <c r="W11" s="116">
        <f t="shared" si="10"/>
        <v>17233.558959999998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580275</v>
      </c>
      <c r="AF11" s="103"/>
      <c r="AG11" s="207"/>
      <c r="AH11" s="208"/>
      <c r="AI11" s="209">
        <f t="shared" si="4"/>
        <v>580275</v>
      </c>
      <c r="AJ11" s="210">
        <f t="shared" si="5"/>
        <v>580275</v>
      </c>
      <c r="AL11" s="203">
        <f t="shared" si="6"/>
        <v>0</v>
      </c>
      <c r="AM11" s="211">
        <f t="shared" si="6"/>
        <v>488</v>
      </c>
      <c r="AN11" s="212">
        <f t="shared" si="7"/>
        <v>488</v>
      </c>
      <c r="AO11" s="213">
        <f t="shared" si="8"/>
        <v>1</v>
      </c>
    </row>
    <row r="12" spans="1:41" x14ac:dyDescent="0.2">
      <c r="A12" s="103">
        <v>195</v>
      </c>
      <c r="B12" s="104">
        <v>0.375</v>
      </c>
      <c r="C12" s="105">
        <v>2013</v>
      </c>
      <c r="D12" s="105">
        <v>8</v>
      </c>
      <c r="E12" s="105">
        <v>10</v>
      </c>
      <c r="F12" s="106">
        <v>580763</v>
      </c>
      <c r="G12" s="105">
        <v>0</v>
      </c>
      <c r="H12" s="106">
        <v>25281</v>
      </c>
      <c r="I12" s="105">
        <v>0</v>
      </c>
      <c r="J12" s="105">
        <v>0</v>
      </c>
      <c r="K12" s="105">
        <v>0</v>
      </c>
      <c r="L12" s="107">
        <v>323.4939</v>
      </c>
      <c r="M12" s="106">
        <v>21.7</v>
      </c>
      <c r="N12" s="108">
        <v>0</v>
      </c>
      <c r="O12" s="109">
        <v>353</v>
      </c>
      <c r="P12" s="94">
        <f t="shared" si="0"/>
        <v>353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353</v>
      </c>
      <c r="W12" s="116">
        <f t="shared" si="10"/>
        <v>12466.078509999999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580763</v>
      </c>
      <c r="AF12" s="103"/>
      <c r="AG12" s="207"/>
      <c r="AH12" s="208"/>
      <c r="AI12" s="209">
        <f t="shared" si="4"/>
        <v>580763</v>
      </c>
      <c r="AJ12" s="210">
        <f t="shared" si="5"/>
        <v>580763</v>
      </c>
      <c r="AL12" s="203">
        <f t="shared" si="6"/>
        <v>0</v>
      </c>
      <c r="AM12" s="211">
        <f t="shared" si="6"/>
        <v>353</v>
      </c>
      <c r="AN12" s="212">
        <f t="shared" si="7"/>
        <v>353</v>
      </c>
      <c r="AO12" s="213">
        <f t="shared" si="8"/>
        <v>1</v>
      </c>
    </row>
    <row r="13" spans="1:41" x14ac:dyDescent="0.2">
      <c r="A13" s="103">
        <v>195</v>
      </c>
      <c r="B13" s="104">
        <v>0.375</v>
      </c>
      <c r="C13" s="105">
        <v>2013</v>
      </c>
      <c r="D13" s="105">
        <v>8</v>
      </c>
      <c r="E13" s="105">
        <v>11</v>
      </c>
      <c r="F13" s="106">
        <v>581116</v>
      </c>
      <c r="G13" s="105">
        <v>0</v>
      </c>
      <c r="H13" s="106">
        <v>25296</v>
      </c>
      <c r="I13" s="105">
        <v>0</v>
      </c>
      <c r="J13" s="105">
        <v>0</v>
      </c>
      <c r="K13" s="105">
        <v>0</v>
      </c>
      <c r="L13" s="107">
        <v>329.6429</v>
      </c>
      <c r="M13" s="106">
        <v>19.3</v>
      </c>
      <c r="N13" s="108">
        <v>0</v>
      </c>
      <c r="O13" s="109">
        <v>0</v>
      </c>
      <c r="P13" s="94">
        <f t="shared" si="0"/>
        <v>0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0</v>
      </c>
      <c r="W13" s="116">
        <f t="shared" si="10"/>
        <v>0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581116</v>
      </c>
      <c r="AF13" s="103"/>
      <c r="AG13" s="207"/>
      <c r="AH13" s="208"/>
      <c r="AI13" s="209">
        <f t="shared" si="4"/>
        <v>581116</v>
      </c>
      <c r="AJ13" s="210">
        <f t="shared" si="5"/>
        <v>581116</v>
      </c>
      <c r="AL13" s="203">
        <f t="shared" si="6"/>
        <v>0</v>
      </c>
      <c r="AM13" s="211">
        <f t="shared" si="6"/>
        <v>0</v>
      </c>
      <c r="AN13" s="212">
        <f t="shared" si="7"/>
        <v>0</v>
      </c>
      <c r="AO13" s="213" t="str">
        <f t="shared" si="8"/>
        <v/>
      </c>
    </row>
    <row r="14" spans="1:41" x14ac:dyDescent="0.2">
      <c r="A14" s="103">
        <v>195</v>
      </c>
      <c r="B14" s="104">
        <v>0.375</v>
      </c>
      <c r="C14" s="105">
        <v>2013</v>
      </c>
      <c r="D14" s="105">
        <v>8</v>
      </c>
      <c r="E14" s="105">
        <v>12</v>
      </c>
      <c r="F14" s="106">
        <v>581116</v>
      </c>
      <c r="G14" s="105">
        <v>0</v>
      </c>
      <c r="H14" s="106">
        <v>25296</v>
      </c>
      <c r="I14" s="105">
        <v>0</v>
      </c>
      <c r="J14" s="105">
        <v>0</v>
      </c>
      <c r="K14" s="105">
        <v>0</v>
      </c>
      <c r="L14" s="107">
        <v>330.17430000000002</v>
      </c>
      <c r="M14" s="106">
        <v>16.7</v>
      </c>
      <c r="N14" s="108">
        <v>0</v>
      </c>
      <c r="O14" s="109">
        <v>412</v>
      </c>
      <c r="P14" s="94">
        <f t="shared" si="0"/>
        <v>412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412</v>
      </c>
      <c r="W14" s="116">
        <f t="shared" si="10"/>
        <v>14549.644039999999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581116</v>
      </c>
      <c r="AF14" s="103"/>
      <c r="AG14" s="207"/>
      <c r="AH14" s="208"/>
      <c r="AI14" s="209">
        <f t="shared" si="4"/>
        <v>581116</v>
      </c>
      <c r="AJ14" s="210">
        <f t="shared" si="5"/>
        <v>581116</v>
      </c>
      <c r="AL14" s="203">
        <f t="shared" si="6"/>
        <v>0</v>
      </c>
      <c r="AM14" s="211">
        <f t="shared" si="6"/>
        <v>412</v>
      </c>
      <c r="AN14" s="212">
        <f t="shared" si="7"/>
        <v>412</v>
      </c>
      <c r="AO14" s="213">
        <f t="shared" si="8"/>
        <v>1</v>
      </c>
    </row>
    <row r="15" spans="1:41" x14ac:dyDescent="0.2">
      <c r="A15" s="103">
        <v>195</v>
      </c>
      <c r="B15" s="104">
        <v>0.375</v>
      </c>
      <c r="C15" s="105">
        <v>2013</v>
      </c>
      <c r="D15" s="105">
        <v>8</v>
      </c>
      <c r="E15" s="105">
        <v>13</v>
      </c>
      <c r="F15" s="106">
        <v>581528</v>
      </c>
      <c r="G15" s="105">
        <v>0</v>
      </c>
      <c r="H15" s="106">
        <v>25313</v>
      </c>
      <c r="I15" s="105">
        <v>0</v>
      </c>
      <c r="J15" s="105">
        <v>0</v>
      </c>
      <c r="K15" s="105">
        <v>0</v>
      </c>
      <c r="L15" s="107">
        <v>322.8372</v>
      </c>
      <c r="M15" s="106">
        <v>18.5</v>
      </c>
      <c r="N15" s="108">
        <v>0</v>
      </c>
      <c r="O15" s="109">
        <v>473</v>
      </c>
      <c r="P15" s="94">
        <f t="shared" si="0"/>
        <v>473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473</v>
      </c>
      <c r="W15" s="116">
        <f t="shared" si="10"/>
        <v>16703.838909999999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581528</v>
      </c>
      <c r="AF15" s="103"/>
      <c r="AG15" s="207"/>
      <c r="AH15" s="208"/>
      <c r="AI15" s="209">
        <f t="shared" si="4"/>
        <v>581528</v>
      </c>
      <c r="AJ15" s="210">
        <f t="shared" si="5"/>
        <v>581528</v>
      </c>
      <c r="AL15" s="203">
        <f t="shared" si="6"/>
        <v>0</v>
      </c>
      <c r="AM15" s="211">
        <f t="shared" si="6"/>
        <v>473</v>
      </c>
      <c r="AN15" s="212">
        <f t="shared" si="7"/>
        <v>473</v>
      </c>
      <c r="AO15" s="213">
        <f t="shared" si="8"/>
        <v>1</v>
      </c>
    </row>
    <row r="16" spans="1:41" x14ac:dyDescent="0.2">
      <c r="A16" s="103">
        <v>195</v>
      </c>
      <c r="B16" s="104">
        <v>0.375</v>
      </c>
      <c r="C16" s="105">
        <v>2013</v>
      </c>
      <c r="D16" s="105">
        <v>8</v>
      </c>
      <c r="E16" s="105">
        <v>14</v>
      </c>
      <c r="F16" s="106">
        <v>582001</v>
      </c>
      <c r="G16" s="105">
        <v>0</v>
      </c>
      <c r="H16" s="106">
        <v>25334</v>
      </c>
      <c r="I16" s="105">
        <v>0</v>
      </c>
      <c r="J16" s="105">
        <v>0</v>
      </c>
      <c r="K16" s="105">
        <v>0</v>
      </c>
      <c r="L16" s="107">
        <v>320.6123</v>
      </c>
      <c r="M16" s="106">
        <v>18.5</v>
      </c>
      <c r="N16" s="108">
        <v>0</v>
      </c>
      <c r="O16" s="109">
        <v>423</v>
      </c>
      <c r="P16" s="94">
        <f t="shared" si="0"/>
        <v>423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423</v>
      </c>
      <c r="W16" s="116">
        <f t="shared" si="10"/>
        <v>14938.10541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582001</v>
      </c>
      <c r="AF16" s="103"/>
      <c r="AG16" s="207"/>
      <c r="AH16" s="208"/>
      <c r="AI16" s="209">
        <f t="shared" si="4"/>
        <v>582001</v>
      </c>
      <c r="AJ16" s="210">
        <f t="shared" si="5"/>
        <v>582001</v>
      </c>
      <c r="AL16" s="203">
        <f t="shared" si="6"/>
        <v>0</v>
      </c>
      <c r="AM16" s="211">
        <f t="shared" si="6"/>
        <v>423</v>
      </c>
      <c r="AN16" s="212">
        <f t="shared" si="7"/>
        <v>423</v>
      </c>
      <c r="AO16" s="213">
        <f t="shared" si="8"/>
        <v>1</v>
      </c>
    </row>
    <row r="17" spans="1:41" x14ac:dyDescent="0.2">
      <c r="A17" s="103">
        <v>195</v>
      </c>
      <c r="B17" s="104">
        <v>0.375</v>
      </c>
      <c r="C17" s="105">
        <v>2013</v>
      </c>
      <c r="D17" s="105">
        <v>8</v>
      </c>
      <c r="E17" s="105">
        <v>15</v>
      </c>
      <c r="F17" s="106">
        <v>582424</v>
      </c>
      <c r="G17" s="105">
        <v>0</v>
      </c>
      <c r="H17" s="106">
        <v>25352</v>
      </c>
      <c r="I17" s="105">
        <v>0</v>
      </c>
      <c r="J17" s="105">
        <v>0</v>
      </c>
      <c r="K17" s="105">
        <v>0</v>
      </c>
      <c r="L17" s="107">
        <v>320.66030000000001</v>
      </c>
      <c r="M17" s="106">
        <v>19.5</v>
      </c>
      <c r="N17" s="108">
        <v>0</v>
      </c>
      <c r="O17" s="109">
        <v>436</v>
      </c>
      <c r="P17" s="94">
        <f t="shared" si="0"/>
        <v>436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436</v>
      </c>
      <c r="W17" s="116">
        <f t="shared" si="10"/>
        <v>15397.196120000001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582424</v>
      </c>
      <c r="AF17" s="103"/>
      <c r="AG17" s="207"/>
      <c r="AH17" s="208"/>
      <c r="AI17" s="209">
        <f t="shared" si="4"/>
        <v>582424</v>
      </c>
      <c r="AJ17" s="210">
        <f t="shared" si="5"/>
        <v>582424</v>
      </c>
      <c r="AL17" s="203">
        <f t="shared" si="6"/>
        <v>0</v>
      </c>
      <c r="AM17" s="211">
        <f t="shared" si="6"/>
        <v>436</v>
      </c>
      <c r="AN17" s="212">
        <f t="shared" si="7"/>
        <v>436</v>
      </c>
      <c r="AO17" s="213">
        <f t="shared" si="8"/>
        <v>1</v>
      </c>
    </row>
    <row r="18" spans="1:41" x14ac:dyDescent="0.2">
      <c r="A18" s="103">
        <v>195</v>
      </c>
      <c r="B18" s="104">
        <v>0.375</v>
      </c>
      <c r="C18" s="105">
        <v>2013</v>
      </c>
      <c r="D18" s="105">
        <v>8</v>
      </c>
      <c r="E18" s="105">
        <v>16</v>
      </c>
      <c r="F18" s="106">
        <v>582860</v>
      </c>
      <c r="G18" s="105">
        <v>0</v>
      </c>
      <c r="H18" s="106">
        <v>25371</v>
      </c>
      <c r="I18" s="105">
        <v>0</v>
      </c>
      <c r="J18" s="105">
        <v>0</v>
      </c>
      <c r="K18" s="105">
        <v>0</v>
      </c>
      <c r="L18" s="107">
        <v>320.49090000000001</v>
      </c>
      <c r="M18" s="106">
        <v>20.6</v>
      </c>
      <c r="N18" s="108">
        <v>0</v>
      </c>
      <c r="O18" s="109">
        <v>483</v>
      </c>
      <c r="P18" s="94">
        <f t="shared" si="0"/>
        <v>483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483</v>
      </c>
      <c r="W18" s="116">
        <f t="shared" si="10"/>
        <v>17056.98561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582860</v>
      </c>
      <c r="AF18" s="103"/>
      <c r="AG18" s="207"/>
      <c r="AH18" s="208"/>
      <c r="AI18" s="209">
        <f t="shared" si="4"/>
        <v>582860</v>
      </c>
      <c r="AJ18" s="210">
        <f t="shared" si="5"/>
        <v>582860</v>
      </c>
      <c r="AL18" s="203">
        <f t="shared" si="6"/>
        <v>0</v>
      </c>
      <c r="AM18" s="211">
        <f t="shared" si="6"/>
        <v>483</v>
      </c>
      <c r="AN18" s="212">
        <f t="shared" si="7"/>
        <v>483</v>
      </c>
      <c r="AO18" s="213">
        <f t="shared" si="8"/>
        <v>1</v>
      </c>
    </row>
    <row r="19" spans="1:41" x14ac:dyDescent="0.2">
      <c r="A19" s="103">
        <v>195</v>
      </c>
      <c r="B19" s="104">
        <v>0.375</v>
      </c>
      <c r="C19" s="105">
        <v>2013</v>
      </c>
      <c r="D19" s="105">
        <v>8</v>
      </c>
      <c r="E19" s="105">
        <v>17</v>
      </c>
      <c r="F19" s="106">
        <v>583343</v>
      </c>
      <c r="G19" s="105">
        <v>0</v>
      </c>
      <c r="H19" s="106">
        <v>25391</v>
      </c>
      <c r="I19" s="105">
        <v>0</v>
      </c>
      <c r="J19" s="105">
        <v>0</v>
      </c>
      <c r="K19" s="105">
        <v>0</v>
      </c>
      <c r="L19" s="107">
        <v>322.46559999999999</v>
      </c>
      <c r="M19" s="106">
        <v>20.5</v>
      </c>
      <c r="N19" s="108">
        <v>0</v>
      </c>
      <c r="O19" s="109">
        <v>15</v>
      </c>
      <c r="P19" s="94">
        <f t="shared" si="0"/>
        <v>15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15</v>
      </c>
      <c r="W19" s="116">
        <f t="shared" si="10"/>
        <v>529.72005000000001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583343</v>
      </c>
      <c r="AF19" s="103"/>
      <c r="AG19" s="207"/>
      <c r="AH19" s="208"/>
      <c r="AI19" s="209">
        <f t="shared" si="4"/>
        <v>583343</v>
      </c>
      <c r="AJ19" s="210">
        <f t="shared" si="5"/>
        <v>583343</v>
      </c>
      <c r="AL19" s="203">
        <f t="shared" si="6"/>
        <v>0</v>
      </c>
      <c r="AM19" s="211">
        <f t="shared" si="6"/>
        <v>15</v>
      </c>
      <c r="AN19" s="212">
        <f t="shared" si="7"/>
        <v>15</v>
      </c>
      <c r="AO19" s="213">
        <f t="shared" si="8"/>
        <v>1</v>
      </c>
    </row>
    <row r="20" spans="1:41" x14ac:dyDescent="0.2">
      <c r="A20" s="103">
        <v>195</v>
      </c>
      <c r="B20" s="104">
        <v>0.375</v>
      </c>
      <c r="C20" s="105">
        <v>2013</v>
      </c>
      <c r="D20" s="105">
        <v>8</v>
      </c>
      <c r="E20" s="105">
        <v>18</v>
      </c>
      <c r="F20" s="106">
        <v>583358</v>
      </c>
      <c r="G20" s="105">
        <v>0</v>
      </c>
      <c r="H20" s="106">
        <v>25392</v>
      </c>
      <c r="I20" s="105">
        <v>0</v>
      </c>
      <c r="J20" s="105">
        <v>0</v>
      </c>
      <c r="K20" s="105">
        <v>0</v>
      </c>
      <c r="L20" s="107">
        <v>330.17169999999999</v>
      </c>
      <c r="M20" s="106">
        <v>20.399999999999999</v>
      </c>
      <c r="N20" s="108">
        <v>0</v>
      </c>
      <c r="O20" s="109">
        <v>41</v>
      </c>
      <c r="P20" s="94">
        <f t="shared" si="0"/>
        <v>41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41</v>
      </c>
      <c r="W20" s="116">
        <f t="shared" si="10"/>
        <v>1447.90147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583358</v>
      </c>
      <c r="AF20" s="103"/>
      <c r="AG20" s="207"/>
      <c r="AH20" s="208"/>
      <c r="AI20" s="209">
        <f t="shared" si="4"/>
        <v>583358</v>
      </c>
      <c r="AJ20" s="210">
        <f t="shared" si="5"/>
        <v>583358</v>
      </c>
      <c r="AL20" s="203">
        <f t="shared" si="6"/>
        <v>583409</v>
      </c>
      <c r="AM20" s="211">
        <f t="shared" si="6"/>
        <v>41</v>
      </c>
      <c r="AN20" s="212">
        <f t="shared" si="7"/>
        <v>-583368</v>
      </c>
      <c r="AO20" s="213">
        <f t="shared" si="8"/>
        <v>-14228.487804878048</v>
      </c>
    </row>
    <row r="21" spans="1:41" x14ac:dyDescent="0.2">
      <c r="A21" s="103">
        <v>195</v>
      </c>
      <c r="B21" s="104">
        <v>0.375</v>
      </c>
      <c r="C21" s="105">
        <v>2013</v>
      </c>
      <c r="D21" s="105">
        <v>8</v>
      </c>
      <c r="E21" s="105">
        <v>19</v>
      </c>
      <c r="F21" s="106">
        <v>583399</v>
      </c>
      <c r="G21" s="105">
        <v>0</v>
      </c>
      <c r="H21" s="106">
        <v>25394</v>
      </c>
      <c r="I21" s="105">
        <v>0</v>
      </c>
      <c r="J21" s="105">
        <v>0</v>
      </c>
      <c r="K21" s="105">
        <v>0</v>
      </c>
      <c r="L21" s="107">
        <v>330.13979999999998</v>
      </c>
      <c r="M21" s="106">
        <v>20.5</v>
      </c>
      <c r="N21" s="108">
        <v>0</v>
      </c>
      <c r="O21" s="109">
        <v>470</v>
      </c>
      <c r="P21" s="94">
        <f t="shared" si="0"/>
        <v>470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470</v>
      </c>
      <c r="W21" s="116">
        <f t="shared" si="10"/>
        <v>16597.894899999999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583399</v>
      </c>
      <c r="AF21" s="103">
        <v>195</v>
      </c>
      <c r="AG21" s="207">
        <v>19</v>
      </c>
      <c r="AH21" s="208">
        <v>583409</v>
      </c>
      <c r="AI21" s="209">
        <f t="shared" si="4"/>
        <v>583399</v>
      </c>
      <c r="AJ21" s="210">
        <f t="shared" si="5"/>
        <v>-10</v>
      </c>
      <c r="AL21" s="203">
        <f t="shared" si="6"/>
        <v>460</v>
      </c>
      <c r="AM21" s="211">
        <f t="shared" si="6"/>
        <v>470</v>
      </c>
      <c r="AN21" s="212">
        <f t="shared" si="7"/>
        <v>10</v>
      </c>
      <c r="AO21" s="213">
        <f t="shared" si="8"/>
        <v>2.1276595744680851E-2</v>
      </c>
    </row>
    <row r="22" spans="1:41" x14ac:dyDescent="0.2">
      <c r="A22" s="103">
        <v>195</v>
      </c>
      <c r="B22" s="104">
        <v>0.375</v>
      </c>
      <c r="C22" s="105">
        <v>2013</v>
      </c>
      <c r="D22" s="105">
        <v>8</v>
      </c>
      <c r="E22" s="105">
        <v>20</v>
      </c>
      <c r="F22" s="106">
        <v>583869</v>
      </c>
      <c r="G22" s="105">
        <v>0</v>
      </c>
      <c r="H22" s="106">
        <v>25414</v>
      </c>
      <c r="I22" s="105">
        <v>0</v>
      </c>
      <c r="J22" s="105">
        <v>0</v>
      </c>
      <c r="K22" s="105">
        <v>0</v>
      </c>
      <c r="L22" s="107">
        <v>321.98289999999997</v>
      </c>
      <c r="M22" s="106">
        <v>19.5</v>
      </c>
      <c r="N22" s="108">
        <v>0</v>
      </c>
      <c r="O22" s="109">
        <v>501</v>
      </c>
      <c r="P22" s="94">
        <f t="shared" si="0"/>
        <v>501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501</v>
      </c>
      <c r="W22" s="116">
        <f t="shared" si="10"/>
        <v>17692.649669999999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583869</v>
      </c>
      <c r="AF22" s="103">
        <v>195</v>
      </c>
      <c r="AG22" s="207">
        <v>20</v>
      </c>
      <c r="AH22" s="208">
        <v>583869</v>
      </c>
      <c r="AI22" s="209">
        <f t="shared" si="4"/>
        <v>583869</v>
      </c>
      <c r="AJ22" s="210">
        <f t="shared" si="5"/>
        <v>0</v>
      </c>
      <c r="AL22" s="203">
        <f t="shared" si="6"/>
        <v>515</v>
      </c>
      <c r="AM22" s="211">
        <f t="shared" si="6"/>
        <v>501</v>
      </c>
      <c r="AN22" s="212">
        <f t="shared" si="7"/>
        <v>-14</v>
      </c>
      <c r="AO22" s="213">
        <f t="shared" si="8"/>
        <v>-2.7944111776447105E-2</v>
      </c>
    </row>
    <row r="23" spans="1:41" x14ac:dyDescent="0.2">
      <c r="A23" s="103">
        <v>195</v>
      </c>
      <c r="B23" s="104">
        <v>0.375</v>
      </c>
      <c r="C23" s="105">
        <v>2013</v>
      </c>
      <c r="D23" s="105">
        <v>8</v>
      </c>
      <c r="E23" s="105">
        <v>21</v>
      </c>
      <c r="F23" s="106">
        <v>584370</v>
      </c>
      <c r="G23" s="105">
        <v>0</v>
      </c>
      <c r="H23" s="106">
        <v>25435</v>
      </c>
      <c r="I23" s="105">
        <v>0</v>
      </c>
      <c r="J23" s="105">
        <v>0</v>
      </c>
      <c r="K23" s="105">
        <v>0</v>
      </c>
      <c r="L23" s="107">
        <v>320.58139999999997</v>
      </c>
      <c r="M23" s="106">
        <v>17.600000000000001</v>
      </c>
      <c r="N23" s="108">
        <v>0</v>
      </c>
      <c r="O23" s="109">
        <v>336</v>
      </c>
      <c r="P23" s="94">
        <f t="shared" si="0"/>
        <v>336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336</v>
      </c>
      <c r="W23" s="116">
        <f t="shared" si="10"/>
        <v>11865.72912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584370</v>
      </c>
      <c r="AF23" s="103">
        <v>195</v>
      </c>
      <c r="AG23" s="207">
        <v>21</v>
      </c>
      <c r="AH23" s="208">
        <v>584384</v>
      </c>
      <c r="AI23" s="209">
        <f t="shared" si="4"/>
        <v>584370</v>
      </c>
      <c r="AJ23" s="210">
        <f t="shared" si="5"/>
        <v>-14</v>
      </c>
      <c r="AL23" s="203">
        <f t="shared" si="6"/>
        <v>327</v>
      </c>
      <c r="AM23" s="211">
        <f t="shared" si="6"/>
        <v>336</v>
      </c>
      <c r="AN23" s="212">
        <f t="shared" si="7"/>
        <v>9</v>
      </c>
      <c r="AO23" s="213">
        <f t="shared" si="8"/>
        <v>2.6785714285714284E-2</v>
      </c>
    </row>
    <row r="24" spans="1:41" x14ac:dyDescent="0.2">
      <c r="A24" s="103">
        <v>195</v>
      </c>
      <c r="B24" s="104">
        <v>0.375</v>
      </c>
      <c r="C24" s="105">
        <v>2013</v>
      </c>
      <c r="D24" s="105">
        <v>8</v>
      </c>
      <c r="E24" s="105">
        <v>22</v>
      </c>
      <c r="F24" s="106">
        <v>584706</v>
      </c>
      <c r="G24" s="105">
        <v>0</v>
      </c>
      <c r="H24" s="106">
        <v>25449</v>
      </c>
      <c r="I24" s="105">
        <v>0</v>
      </c>
      <c r="J24" s="105">
        <v>0</v>
      </c>
      <c r="K24" s="105">
        <v>0</v>
      </c>
      <c r="L24" s="107">
        <v>321.78739999999999</v>
      </c>
      <c r="M24" s="106">
        <v>17.100000000000001</v>
      </c>
      <c r="N24" s="108">
        <v>0</v>
      </c>
      <c r="O24" s="109">
        <v>469</v>
      </c>
      <c r="P24" s="94">
        <f t="shared" si="0"/>
        <v>469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469</v>
      </c>
      <c r="W24" s="116">
        <f t="shared" si="10"/>
        <v>16562.58023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584706</v>
      </c>
      <c r="AF24" s="103">
        <v>195</v>
      </c>
      <c r="AG24" s="207">
        <v>22</v>
      </c>
      <c r="AH24" s="208">
        <v>584711</v>
      </c>
      <c r="AI24" s="209">
        <f t="shared" si="4"/>
        <v>584706</v>
      </c>
      <c r="AJ24" s="210">
        <f t="shared" si="5"/>
        <v>-5</v>
      </c>
      <c r="AL24" s="203">
        <f t="shared" si="6"/>
        <v>464</v>
      </c>
      <c r="AM24" s="211">
        <f t="shared" si="6"/>
        <v>469</v>
      </c>
      <c r="AN24" s="212">
        <f t="shared" si="7"/>
        <v>5</v>
      </c>
      <c r="AO24" s="213">
        <f t="shared" si="8"/>
        <v>1.0660980810234541E-2</v>
      </c>
    </row>
    <row r="25" spans="1:41" x14ac:dyDescent="0.2">
      <c r="A25" s="103">
        <v>195</v>
      </c>
      <c r="B25" s="104">
        <v>0.375</v>
      </c>
      <c r="C25" s="105">
        <v>2013</v>
      </c>
      <c r="D25" s="105">
        <v>8</v>
      </c>
      <c r="E25" s="105">
        <v>23</v>
      </c>
      <c r="F25" s="106">
        <v>585175</v>
      </c>
      <c r="G25" s="105">
        <v>0</v>
      </c>
      <c r="H25" s="106">
        <v>25469</v>
      </c>
      <c r="I25" s="105">
        <v>0</v>
      </c>
      <c r="J25" s="105">
        <v>0</v>
      </c>
      <c r="K25" s="105">
        <v>0</v>
      </c>
      <c r="L25" s="107">
        <v>321.90030000000002</v>
      </c>
      <c r="M25" s="106">
        <v>19.899999999999999</v>
      </c>
      <c r="N25" s="108">
        <v>0</v>
      </c>
      <c r="O25" s="109">
        <v>480</v>
      </c>
      <c r="P25" s="94">
        <f t="shared" si="0"/>
        <v>480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480</v>
      </c>
      <c r="W25" s="116">
        <f t="shared" si="10"/>
        <v>16951.0416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585175</v>
      </c>
      <c r="AF25" s="103">
        <v>195</v>
      </c>
      <c r="AG25" s="207">
        <v>23</v>
      </c>
      <c r="AH25" s="208">
        <v>585175</v>
      </c>
      <c r="AI25" s="209">
        <f t="shared" si="4"/>
        <v>585175</v>
      </c>
      <c r="AJ25" s="210">
        <f t="shared" si="5"/>
        <v>0</v>
      </c>
      <c r="AL25" s="203">
        <f t="shared" si="6"/>
        <v>480</v>
      </c>
      <c r="AM25" s="211">
        <f t="shared" si="6"/>
        <v>480</v>
      </c>
      <c r="AN25" s="212">
        <f t="shared" si="7"/>
        <v>0</v>
      </c>
      <c r="AO25" s="213">
        <f t="shared" si="8"/>
        <v>0</v>
      </c>
    </row>
    <row r="26" spans="1:41" x14ac:dyDescent="0.2">
      <c r="A26" s="103">
        <v>195</v>
      </c>
      <c r="B26" s="104">
        <v>0.375</v>
      </c>
      <c r="C26" s="105">
        <v>2013</v>
      </c>
      <c r="D26" s="105">
        <v>8</v>
      </c>
      <c r="E26" s="105">
        <v>24</v>
      </c>
      <c r="F26" s="106">
        <v>585655</v>
      </c>
      <c r="G26" s="105">
        <v>0</v>
      </c>
      <c r="H26" s="106">
        <v>25490</v>
      </c>
      <c r="I26" s="105">
        <v>0</v>
      </c>
      <c r="J26" s="105">
        <v>0</v>
      </c>
      <c r="K26" s="105">
        <v>0</v>
      </c>
      <c r="L26" s="107">
        <v>323.07580000000002</v>
      </c>
      <c r="M26" s="106">
        <v>21.1</v>
      </c>
      <c r="N26" s="108">
        <v>0</v>
      </c>
      <c r="O26" s="109">
        <v>290</v>
      </c>
      <c r="P26" s="94">
        <f t="shared" si="0"/>
        <v>290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290</v>
      </c>
      <c r="W26" s="116">
        <f t="shared" si="10"/>
        <v>10241.254300000001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>585655</v>
      </c>
      <c r="AF26" s="103">
        <v>195</v>
      </c>
      <c r="AG26" s="207">
        <v>24</v>
      </c>
      <c r="AH26" s="208">
        <v>585655</v>
      </c>
      <c r="AI26" s="209">
        <f t="shared" si="4"/>
        <v>585655</v>
      </c>
      <c r="AJ26" s="210">
        <f t="shared" si="5"/>
        <v>0</v>
      </c>
      <c r="AL26" s="203">
        <f t="shared" si="6"/>
        <v>290</v>
      </c>
      <c r="AM26" s="211">
        <f t="shared" si="6"/>
        <v>290</v>
      </c>
      <c r="AN26" s="212">
        <f t="shared" si="7"/>
        <v>0</v>
      </c>
      <c r="AO26" s="213">
        <f t="shared" si="8"/>
        <v>0</v>
      </c>
    </row>
    <row r="27" spans="1:41" x14ac:dyDescent="0.2">
      <c r="A27" s="103">
        <v>195</v>
      </c>
      <c r="B27" s="104">
        <v>0.375</v>
      </c>
      <c r="C27" s="105">
        <v>2013</v>
      </c>
      <c r="D27" s="105">
        <v>8</v>
      </c>
      <c r="E27" s="105">
        <v>25</v>
      </c>
      <c r="F27" s="106">
        <v>585945</v>
      </c>
      <c r="G27" s="105">
        <v>0</v>
      </c>
      <c r="H27" s="106">
        <v>25502</v>
      </c>
      <c r="I27" s="105">
        <v>0</v>
      </c>
      <c r="J27" s="105">
        <v>0</v>
      </c>
      <c r="K27" s="105">
        <v>0</v>
      </c>
      <c r="L27" s="107">
        <v>329.28050000000002</v>
      </c>
      <c r="M27" s="106">
        <v>20.8</v>
      </c>
      <c r="N27" s="108">
        <v>0</v>
      </c>
      <c r="O27" s="109">
        <v>109</v>
      </c>
      <c r="P27" s="94">
        <f t="shared" si="0"/>
        <v>109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109</v>
      </c>
      <c r="W27" s="116">
        <f t="shared" si="10"/>
        <v>3849.2990300000001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>585945</v>
      </c>
      <c r="AF27" s="103">
        <v>195</v>
      </c>
      <c r="AG27" s="207">
        <v>25</v>
      </c>
      <c r="AH27" s="208">
        <v>585945</v>
      </c>
      <c r="AI27" s="209">
        <f t="shared" si="4"/>
        <v>585945</v>
      </c>
      <c r="AJ27" s="210">
        <f t="shared" si="5"/>
        <v>0</v>
      </c>
      <c r="AL27" s="203">
        <f t="shared" si="6"/>
        <v>109</v>
      </c>
      <c r="AM27" s="211">
        <f t="shared" si="6"/>
        <v>109</v>
      </c>
      <c r="AN27" s="212">
        <f t="shared" si="7"/>
        <v>0</v>
      </c>
      <c r="AO27" s="213">
        <f t="shared" si="8"/>
        <v>0</v>
      </c>
    </row>
    <row r="28" spans="1:41" x14ac:dyDescent="0.2">
      <c r="A28" s="103">
        <v>195</v>
      </c>
      <c r="B28" s="104">
        <v>0.375</v>
      </c>
      <c r="C28" s="105">
        <v>2013</v>
      </c>
      <c r="D28" s="105">
        <v>8</v>
      </c>
      <c r="E28" s="105">
        <v>26</v>
      </c>
      <c r="F28" s="106">
        <v>586054</v>
      </c>
      <c r="G28" s="105">
        <v>0</v>
      </c>
      <c r="H28" s="106">
        <v>25506</v>
      </c>
      <c r="I28" s="105">
        <v>0</v>
      </c>
      <c r="J28" s="105">
        <v>0</v>
      </c>
      <c r="K28" s="105">
        <v>0</v>
      </c>
      <c r="L28" s="107">
        <v>329.8723</v>
      </c>
      <c r="M28" s="106">
        <v>18.899999999999999</v>
      </c>
      <c r="N28" s="108">
        <v>0</v>
      </c>
      <c r="O28" s="109">
        <v>589</v>
      </c>
      <c r="P28" s="94">
        <f t="shared" si="0"/>
        <v>589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589</v>
      </c>
      <c r="W28" s="116">
        <f t="shared" si="10"/>
        <v>20800.340629999999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>586054</v>
      </c>
      <c r="AF28" s="103">
        <v>195</v>
      </c>
      <c r="AG28" s="207">
        <v>26</v>
      </c>
      <c r="AH28" s="208">
        <v>586054</v>
      </c>
      <c r="AI28" s="209">
        <f t="shared" si="4"/>
        <v>586054</v>
      </c>
      <c r="AJ28" s="210">
        <f t="shared" si="5"/>
        <v>0</v>
      </c>
      <c r="AL28" s="203">
        <f t="shared" si="6"/>
        <v>596</v>
      </c>
      <c r="AM28" s="211">
        <f t="shared" si="6"/>
        <v>589</v>
      </c>
      <c r="AN28" s="212">
        <f t="shared" si="7"/>
        <v>-7</v>
      </c>
      <c r="AO28" s="213">
        <f t="shared" si="8"/>
        <v>-1.1884550084889643E-2</v>
      </c>
    </row>
    <row r="29" spans="1:41" x14ac:dyDescent="0.2">
      <c r="A29" s="103">
        <v>195</v>
      </c>
      <c r="B29" s="104">
        <v>0.375</v>
      </c>
      <c r="C29" s="105">
        <v>2013</v>
      </c>
      <c r="D29" s="105">
        <v>8</v>
      </c>
      <c r="E29" s="105">
        <v>27</v>
      </c>
      <c r="F29" s="106">
        <v>586643</v>
      </c>
      <c r="G29" s="105">
        <v>0</v>
      </c>
      <c r="H29" s="106">
        <v>25531</v>
      </c>
      <c r="I29" s="105">
        <v>0</v>
      </c>
      <c r="J29" s="105">
        <v>0</v>
      </c>
      <c r="K29" s="105">
        <v>0</v>
      </c>
      <c r="L29" s="107">
        <v>322.00139999999999</v>
      </c>
      <c r="M29" s="106">
        <v>17.600000000000001</v>
      </c>
      <c r="N29" s="108">
        <v>0</v>
      </c>
      <c r="O29" s="109">
        <v>505</v>
      </c>
      <c r="P29" s="94">
        <f t="shared" si="0"/>
        <v>505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505</v>
      </c>
      <c r="W29" s="116">
        <f t="shared" si="10"/>
        <v>17833.908350000002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>586643</v>
      </c>
      <c r="AF29" s="103">
        <v>195</v>
      </c>
      <c r="AG29" s="207">
        <v>27</v>
      </c>
      <c r="AH29" s="208">
        <v>586650</v>
      </c>
      <c r="AI29" s="209">
        <f t="shared" si="4"/>
        <v>586643</v>
      </c>
      <c r="AJ29" s="210">
        <f t="shared" si="5"/>
        <v>-7</v>
      </c>
      <c r="AL29" s="203">
        <f t="shared" si="6"/>
        <v>498</v>
      </c>
      <c r="AM29" s="211">
        <f t="shared" si="6"/>
        <v>505</v>
      </c>
      <c r="AN29" s="212">
        <f t="shared" si="7"/>
        <v>7</v>
      </c>
      <c r="AO29" s="213">
        <f t="shared" si="8"/>
        <v>1.3861386138613862E-2</v>
      </c>
    </row>
    <row r="30" spans="1:41" x14ac:dyDescent="0.2">
      <c r="A30" s="103">
        <v>195</v>
      </c>
      <c r="B30" s="104">
        <v>0.375</v>
      </c>
      <c r="C30" s="105">
        <v>2013</v>
      </c>
      <c r="D30" s="105">
        <v>8</v>
      </c>
      <c r="E30" s="105">
        <v>28</v>
      </c>
      <c r="F30" s="106">
        <v>587148</v>
      </c>
      <c r="G30" s="105">
        <v>0</v>
      </c>
      <c r="H30" s="106">
        <v>25553</v>
      </c>
      <c r="I30" s="105">
        <v>0</v>
      </c>
      <c r="J30" s="105">
        <v>0</v>
      </c>
      <c r="K30" s="105">
        <v>0</v>
      </c>
      <c r="L30" s="107">
        <v>320.87819999999999</v>
      </c>
      <c r="M30" s="106">
        <v>19.3</v>
      </c>
      <c r="N30" s="108">
        <v>0</v>
      </c>
      <c r="O30" s="109">
        <v>408</v>
      </c>
      <c r="P30" s="94">
        <f t="shared" si="0"/>
        <v>408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408</v>
      </c>
      <c r="W30" s="116">
        <f t="shared" si="10"/>
        <v>14408.38536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>587148</v>
      </c>
      <c r="AF30" s="103">
        <v>195</v>
      </c>
      <c r="AG30" s="207">
        <v>28</v>
      </c>
      <c r="AH30" s="208">
        <v>587148</v>
      </c>
      <c r="AI30" s="209">
        <f t="shared" si="4"/>
        <v>587148</v>
      </c>
      <c r="AJ30" s="210">
        <f t="shared" si="5"/>
        <v>0</v>
      </c>
      <c r="AL30" s="203">
        <f t="shared" si="6"/>
        <v>-587148</v>
      </c>
      <c r="AM30" s="211">
        <f t="shared" si="6"/>
        <v>408</v>
      </c>
      <c r="AN30" s="212">
        <f t="shared" si="7"/>
        <v>587556</v>
      </c>
      <c r="AO30" s="213">
        <f t="shared" si="8"/>
        <v>1440.0882352941176</v>
      </c>
    </row>
    <row r="31" spans="1:41" x14ac:dyDescent="0.2">
      <c r="A31" s="103">
        <v>195</v>
      </c>
      <c r="B31" s="104">
        <v>0.375</v>
      </c>
      <c r="C31" s="105">
        <v>2013</v>
      </c>
      <c r="D31" s="105">
        <v>8</v>
      </c>
      <c r="E31" s="105">
        <v>29</v>
      </c>
      <c r="F31" s="106">
        <v>587556</v>
      </c>
      <c r="G31" s="105">
        <v>0</v>
      </c>
      <c r="H31" s="106">
        <v>25570</v>
      </c>
      <c r="I31" s="105">
        <v>0</v>
      </c>
      <c r="J31" s="105">
        <v>0</v>
      </c>
      <c r="K31" s="105">
        <v>0</v>
      </c>
      <c r="L31" s="107">
        <v>319.84019999999998</v>
      </c>
      <c r="M31" s="106">
        <v>19.2</v>
      </c>
      <c r="N31" s="108">
        <v>0</v>
      </c>
      <c r="O31" s="109">
        <v>254</v>
      </c>
      <c r="P31" s="94">
        <f t="shared" si="0"/>
        <v>254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254</v>
      </c>
      <c r="W31" s="116">
        <f t="shared" si="10"/>
        <v>8969.9261800000004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>587556</v>
      </c>
      <c r="AF31" s="103"/>
      <c r="AG31" s="207"/>
      <c r="AH31" s="208"/>
      <c r="AI31" s="209">
        <f t="shared" si="4"/>
        <v>587556</v>
      </c>
      <c r="AJ31" s="210">
        <f t="shared" si="5"/>
        <v>587556</v>
      </c>
      <c r="AL31" s="203">
        <f t="shared" si="6"/>
        <v>0</v>
      </c>
      <c r="AM31" s="211">
        <f t="shared" si="6"/>
        <v>254</v>
      </c>
      <c r="AN31" s="212">
        <f t="shared" si="7"/>
        <v>254</v>
      </c>
      <c r="AO31" s="213">
        <f t="shared" si="8"/>
        <v>1</v>
      </c>
    </row>
    <row r="32" spans="1:41" x14ac:dyDescent="0.2">
      <c r="A32" s="103">
        <v>195</v>
      </c>
      <c r="B32" s="104">
        <v>0.375</v>
      </c>
      <c r="C32" s="105">
        <v>2013</v>
      </c>
      <c r="D32" s="105">
        <v>8</v>
      </c>
      <c r="E32" s="105">
        <v>30</v>
      </c>
      <c r="F32" s="106">
        <v>587810</v>
      </c>
      <c r="G32" s="105">
        <v>0</v>
      </c>
      <c r="H32" s="106">
        <v>25581</v>
      </c>
      <c r="I32" s="105">
        <v>0</v>
      </c>
      <c r="J32" s="105">
        <v>0</v>
      </c>
      <c r="K32" s="105">
        <v>0</v>
      </c>
      <c r="L32" s="107">
        <v>321.08100000000002</v>
      </c>
      <c r="M32" s="106">
        <v>18.600000000000001</v>
      </c>
      <c r="N32" s="108">
        <v>0</v>
      </c>
      <c r="O32" s="109">
        <v>477</v>
      </c>
      <c r="P32" s="94">
        <f t="shared" si="0"/>
        <v>477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477</v>
      </c>
      <c r="W32" s="116">
        <f t="shared" si="10"/>
        <v>16845.097590000001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>587810</v>
      </c>
      <c r="AF32" s="103"/>
      <c r="AG32" s="207"/>
      <c r="AH32" s="208"/>
      <c r="AI32" s="209">
        <f t="shared" si="4"/>
        <v>587810</v>
      </c>
      <c r="AJ32" s="210">
        <f t="shared" si="5"/>
        <v>587810</v>
      </c>
      <c r="AL32" s="203">
        <f t="shared" si="6"/>
        <v>0</v>
      </c>
      <c r="AM32" s="211">
        <f t="shared" si="6"/>
        <v>477</v>
      </c>
      <c r="AN32" s="212">
        <f t="shared" si="7"/>
        <v>477</v>
      </c>
      <c r="AO32" s="213">
        <f t="shared" si="8"/>
        <v>1</v>
      </c>
    </row>
    <row r="33" spans="1:41" ht="13.5" thickBot="1" x14ac:dyDescent="0.25">
      <c r="A33" s="103">
        <v>195</v>
      </c>
      <c r="B33" s="104">
        <v>0.375</v>
      </c>
      <c r="C33" s="105">
        <v>2013</v>
      </c>
      <c r="D33" s="105">
        <v>8</v>
      </c>
      <c r="E33" s="105">
        <v>31</v>
      </c>
      <c r="F33" s="106">
        <v>588287</v>
      </c>
      <c r="G33" s="105">
        <v>0</v>
      </c>
      <c r="H33" s="106">
        <v>25601</v>
      </c>
      <c r="I33" s="105">
        <v>0</v>
      </c>
      <c r="J33" s="105">
        <v>0</v>
      </c>
      <c r="K33" s="105">
        <v>0</v>
      </c>
      <c r="L33" s="107">
        <v>321.8134</v>
      </c>
      <c r="M33" s="106">
        <v>20.3</v>
      </c>
      <c r="N33" s="108">
        <v>0</v>
      </c>
      <c r="O33" s="109">
        <v>178</v>
      </c>
      <c r="P33" s="94">
        <f t="shared" si="0"/>
        <v>178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178</v>
      </c>
      <c r="W33" s="120">
        <f t="shared" si="10"/>
        <v>6286.0112600000002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>588287</v>
      </c>
      <c r="AF33" s="103"/>
      <c r="AG33" s="207"/>
      <c r="AH33" s="208"/>
      <c r="AI33" s="209">
        <f t="shared" si="4"/>
        <v>588287</v>
      </c>
      <c r="AJ33" s="210">
        <f t="shared" si="5"/>
        <v>588287</v>
      </c>
      <c r="AL33" s="203">
        <f t="shared" si="6"/>
        <v>0</v>
      </c>
      <c r="AM33" s="214">
        <f t="shared" si="6"/>
        <v>178</v>
      </c>
      <c r="AN33" s="212">
        <f t="shared" si="7"/>
        <v>178</v>
      </c>
      <c r="AO33" s="213">
        <f t="shared" si="8"/>
        <v>1</v>
      </c>
    </row>
    <row r="34" spans="1:41" ht="13.5" thickBot="1" x14ac:dyDescent="0.25">
      <c r="A34" s="7">
        <v>195</v>
      </c>
      <c r="B34" s="121">
        <v>0.375</v>
      </c>
      <c r="C34" s="6">
        <v>2013</v>
      </c>
      <c r="D34" s="6">
        <v>9</v>
      </c>
      <c r="E34" s="6">
        <v>1</v>
      </c>
      <c r="F34" s="122">
        <v>588465</v>
      </c>
      <c r="G34" s="6">
        <v>0</v>
      </c>
      <c r="H34" s="122">
        <v>25609</v>
      </c>
      <c r="I34" s="6">
        <v>0</v>
      </c>
      <c r="J34" s="6">
        <v>0</v>
      </c>
      <c r="K34" s="6">
        <v>0</v>
      </c>
      <c r="L34" s="123">
        <v>328.86070000000001</v>
      </c>
      <c r="M34" s="122">
        <v>19.7</v>
      </c>
      <c r="N34" s="124">
        <v>0</v>
      </c>
      <c r="O34" s="125">
        <v>0</v>
      </c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>588465</v>
      </c>
      <c r="AF34" s="7"/>
      <c r="AG34" s="215"/>
      <c r="AH34" s="216"/>
      <c r="AI34" s="217">
        <f t="shared" si="4"/>
        <v>588465</v>
      </c>
      <c r="AJ34" s="218">
        <f t="shared" si="5"/>
        <v>588465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32</v>
      </c>
      <c r="K36" s="134" t="s">
        <v>46</v>
      </c>
      <c r="L36" s="136">
        <f>MAX(L3:L34)</f>
        <v>330.17430000000002</v>
      </c>
      <c r="M36" s="136">
        <f>MAX(M3:M34)</f>
        <v>22.2</v>
      </c>
      <c r="N36" s="134" t="s">
        <v>12</v>
      </c>
      <c r="O36" s="136">
        <f>SUM(O3:O33)</f>
        <v>12143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12143</v>
      </c>
      <c r="W36" s="140">
        <f>SUM(W3:W33)</f>
        <v>428826.03781000001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11</v>
      </c>
      <c r="AJ36" s="223">
        <f>SUM(AJ3:AJ33)</f>
        <v>11627684</v>
      </c>
      <c r="AK36" s="224" t="s">
        <v>52</v>
      </c>
      <c r="AL36" s="225"/>
      <c r="AM36" s="225"/>
      <c r="AN36" s="223">
        <f>SUM(AN3:AN33)</f>
        <v>588465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314.62163749999996</v>
      </c>
      <c r="M37" s="144">
        <f>AVERAGE(M3:M34)</f>
        <v>19.687187500000004</v>
      </c>
      <c r="N37" s="134" t="s">
        <v>48</v>
      </c>
      <c r="O37" s="145">
        <f>O36*35.31467</f>
        <v>428826.03781000001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21</v>
      </c>
      <c r="AN37" s="228">
        <f>IFERROR(AN36/SUM(AM3:AM33),"")</f>
        <v>48.461253397018858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97.397900000000007</v>
      </c>
      <c r="M38" s="145">
        <f>MIN(M3:M34)</f>
        <v>16.7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346.08380124999996</v>
      </c>
      <c r="M44" s="152">
        <f>M37*(1+$L$43)</f>
        <v>21.655906250000005</v>
      </c>
    </row>
    <row r="45" spans="1:41" x14ac:dyDescent="0.2">
      <c r="K45" s="151" t="s">
        <v>62</v>
      </c>
      <c r="L45" s="152">
        <f>L37*(1-$L$43)</f>
        <v>283.15947374999996</v>
      </c>
      <c r="M45" s="152">
        <f>M37*(1-$L$43)</f>
        <v>17.718468750000003</v>
      </c>
    </row>
    <row r="47" spans="1:41" x14ac:dyDescent="0.2">
      <c r="A47" s="134" t="s">
        <v>63</v>
      </c>
      <c r="B47" s="263" t="s">
        <v>109</v>
      </c>
    </row>
    <row r="48" spans="1:41" x14ac:dyDescent="0.2">
      <c r="A48" s="134" t="s">
        <v>65</v>
      </c>
      <c r="B48" s="154">
        <v>41199</v>
      </c>
    </row>
  </sheetData>
  <phoneticPr fontId="0" type="noConversion"/>
  <conditionalFormatting sqref="L3:L34">
    <cfRule type="cellIs" dxfId="815" priority="47" stopIfTrue="1" operator="lessThan">
      <formula>$L$45</formula>
    </cfRule>
    <cfRule type="cellIs" dxfId="814" priority="48" stopIfTrue="1" operator="greaterThan">
      <formula>$L$44</formula>
    </cfRule>
  </conditionalFormatting>
  <conditionalFormatting sqref="M3:M34">
    <cfRule type="cellIs" dxfId="813" priority="45" stopIfTrue="1" operator="lessThan">
      <formula>$M$45</formula>
    </cfRule>
    <cfRule type="cellIs" dxfId="812" priority="46" stopIfTrue="1" operator="greaterThan">
      <formula>$M$44</formula>
    </cfRule>
  </conditionalFormatting>
  <conditionalFormatting sqref="O3:O34">
    <cfRule type="cellIs" dxfId="811" priority="44" stopIfTrue="1" operator="lessThan">
      <formula>0</formula>
    </cfRule>
  </conditionalFormatting>
  <conditionalFormatting sqref="O3:O33">
    <cfRule type="cellIs" dxfId="810" priority="43" stopIfTrue="1" operator="lessThan">
      <formula>0</formula>
    </cfRule>
  </conditionalFormatting>
  <conditionalFormatting sqref="O3">
    <cfRule type="cellIs" dxfId="809" priority="42" stopIfTrue="1" operator="notEqual">
      <formula>$P$3</formula>
    </cfRule>
  </conditionalFormatting>
  <conditionalFormatting sqref="O4">
    <cfRule type="cellIs" dxfId="808" priority="41" stopIfTrue="1" operator="notEqual">
      <formula>P$4</formula>
    </cfRule>
  </conditionalFormatting>
  <conditionalFormatting sqref="O5">
    <cfRule type="cellIs" dxfId="807" priority="40" stopIfTrue="1" operator="notEqual">
      <formula>$P$5</formula>
    </cfRule>
  </conditionalFormatting>
  <conditionalFormatting sqref="O6">
    <cfRule type="cellIs" dxfId="806" priority="39" stopIfTrue="1" operator="notEqual">
      <formula>$P$6</formula>
    </cfRule>
  </conditionalFormatting>
  <conditionalFormatting sqref="O7">
    <cfRule type="cellIs" dxfId="805" priority="38" stopIfTrue="1" operator="notEqual">
      <formula>$P$7</formula>
    </cfRule>
  </conditionalFormatting>
  <conditionalFormatting sqref="O8">
    <cfRule type="cellIs" dxfId="804" priority="37" stopIfTrue="1" operator="notEqual">
      <formula>$P$8</formula>
    </cfRule>
  </conditionalFormatting>
  <conditionalFormatting sqref="O9">
    <cfRule type="cellIs" dxfId="803" priority="36" stopIfTrue="1" operator="notEqual">
      <formula>$P$9</formula>
    </cfRule>
  </conditionalFormatting>
  <conditionalFormatting sqref="O10">
    <cfRule type="cellIs" dxfId="802" priority="34" stopIfTrue="1" operator="notEqual">
      <formula>$P$10</formula>
    </cfRule>
    <cfRule type="cellIs" dxfId="801" priority="35" stopIfTrue="1" operator="greaterThan">
      <formula>$P$10</formula>
    </cfRule>
  </conditionalFormatting>
  <conditionalFormatting sqref="O11">
    <cfRule type="cellIs" dxfId="800" priority="32" stopIfTrue="1" operator="notEqual">
      <formula>$P$11</formula>
    </cfRule>
    <cfRule type="cellIs" dxfId="799" priority="33" stopIfTrue="1" operator="greaterThan">
      <formula>$P$11</formula>
    </cfRule>
  </conditionalFormatting>
  <conditionalFormatting sqref="O12">
    <cfRule type="cellIs" dxfId="798" priority="31" stopIfTrue="1" operator="notEqual">
      <formula>$P$12</formula>
    </cfRule>
  </conditionalFormatting>
  <conditionalFormatting sqref="O14">
    <cfRule type="cellIs" dxfId="797" priority="30" stopIfTrue="1" operator="notEqual">
      <formula>$P$14</formula>
    </cfRule>
  </conditionalFormatting>
  <conditionalFormatting sqref="O15">
    <cfRule type="cellIs" dxfId="796" priority="29" stopIfTrue="1" operator="notEqual">
      <formula>$P$15</formula>
    </cfRule>
  </conditionalFormatting>
  <conditionalFormatting sqref="O16">
    <cfRule type="cellIs" dxfId="795" priority="28" stopIfTrue="1" operator="notEqual">
      <formula>$P$16</formula>
    </cfRule>
  </conditionalFormatting>
  <conditionalFormatting sqref="O17">
    <cfRule type="cellIs" dxfId="794" priority="27" stopIfTrue="1" operator="notEqual">
      <formula>$P$17</formula>
    </cfRule>
  </conditionalFormatting>
  <conditionalFormatting sqref="O18">
    <cfRule type="cellIs" dxfId="793" priority="26" stopIfTrue="1" operator="notEqual">
      <formula>$P$18</formula>
    </cfRule>
  </conditionalFormatting>
  <conditionalFormatting sqref="O19">
    <cfRule type="cellIs" dxfId="792" priority="24" stopIfTrue="1" operator="notEqual">
      <formula>$P$19</formula>
    </cfRule>
    <cfRule type="cellIs" dxfId="791" priority="25" stopIfTrue="1" operator="greaterThan">
      <formula>$P$19</formula>
    </cfRule>
  </conditionalFormatting>
  <conditionalFormatting sqref="O20">
    <cfRule type="cellIs" dxfId="790" priority="22" stopIfTrue="1" operator="notEqual">
      <formula>$P$20</formula>
    </cfRule>
    <cfRule type="cellIs" dxfId="789" priority="23" stopIfTrue="1" operator="greaterThan">
      <formula>$P$20</formula>
    </cfRule>
  </conditionalFormatting>
  <conditionalFormatting sqref="O21">
    <cfRule type="cellIs" dxfId="788" priority="21" stopIfTrue="1" operator="notEqual">
      <formula>$P$21</formula>
    </cfRule>
  </conditionalFormatting>
  <conditionalFormatting sqref="O22">
    <cfRule type="cellIs" dxfId="787" priority="20" stopIfTrue="1" operator="notEqual">
      <formula>$P$22</formula>
    </cfRule>
  </conditionalFormatting>
  <conditionalFormatting sqref="O23">
    <cfRule type="cellIs" dxfId="786" priority="19" stopIfTrue="1" operator="notEqual">
      <formula>$P$23</formula>
    </cfRule>
  </conditionalFormatting>
  <conditionalFormatting sqref="O24">
    <cfRule type="cellIs" dxfId="785" priority="17" stopIfTrue="1" operator="notEqual">
      <formula>$P$24</formula>
    </cfRule>
    <cfRule type="cellIs" dxfId="784" priority="18" stopIfTrue="1" operator="greaterThan">
      <formula>$P$24</formula>
    </cfRule>
  </conditionalFormatting>
  <conditionalFormatting sqref="O25">
    <cfRule type="cellIs" dxfId="783" priority="15" stopIfTrue="1" operator="notEqual">
      <formula>$P$25</formula>
    </cfRule>
    <cfRule type="cellIs" dxfId="782" priority="16" stopIfTrue="1" operator="greaterThan">
      <formula>$P$25</formula>
    </cfRule>
  </conditionalFormatting>
  <conditionalFormatting sqref="O26">
    <cfRule type="cellIs" dxfId="781" priority="14" stopIfTrue="1" operator="notEqual">
      <formula>$P$26</formula>
    </cfRule>
  </conditionalFormatting>
  <conditionalFormatting sqref="O27">
    <cfRule type="cellIs" dxfId="780" priority="13" stopIfTrue="1" operator="notEqual">
      <formula>$P$27</formula>
    </cfRule>
  </conditionalFormatting>
  <conditionalFormatting sqref="O28">
    <cfRule type="cellIs" dxfId="779" priority="12" stopIfTrue="1" operator="notEqual">
      <formula>$P$28</formula>
    </cfRule>
  </conditionalFormatting>
  <conditionalFormatting sqref="O29">
    <cfRule type="cellIs" dxfId="778" priority="11" stopIfTrue="1" operator="notEqual">
      <formula>$P$29</formula>
    </cfRule>
  </conditionalFormatting>
  <conditionalFormatting sqref="O30">
    <cfRule type="cellIs" dxfId="777" priority="10" stopIfTrue="1" operator="notEqual">
      <formula>$P$30</formula>
    </cfRule>
  </conditionalFormatting>
  <conditionalFormatting sqref="O31">
    <cfRule type="cellIs" dxfId="776" priority="8" stopIfTrue="1" operator="notEqual">
      <formula>$P$31</formula>
    </cfRule>
    <cfRule type="cellIs" dxfId="775" priority="9" stopIfTrue="1" operator="greaterThan">
      <formula>$P$31</formula>
    </cfRule>
  </conditionalFormatting>
  <conditionalFormatting sqref="O32">
    <cfRule type="cellIs" dxfId="774" priority="6" stopIfTrue="1" operator="notEqual">
      <formula>$P$32</formula>
    </cfRule>
    <cfRule type="cellIs" dxfId="773" priority="7" stopIfTrue="1" operator="greaterThan">
      <formula>$P$32</formula>
    </cfRule>
  </conditionalFormatting>
  <conditionalFormatting sqref="O33">
    <cfRule type="cellIs" dxfId="772" priority="5" stopIfTrue="1" operator="notEqual">
      <formula>$P$33</formula>
    </cfRule>
  </conditionalFormatting>
  <conditionalFormatting sqref="O13">
    <cfRule type="cellIs" dxfId="771" priority="4" stopIfTrue="1" operator="notEqual">
      <formula>$P$13</formula>
    </cfRule>
  </conditionalFormatting>
  <conditionalFormatting sqref="AG3:AG34">
    <cfRule type="cellIs" dxfId="770" priority="3" stopIfTrue="1" operator="notEqual">
      <formula>E3</formula>
    </cfRule>
  </conditionalFormatting>
  <conditionalFormatting sqref="AH3:AH34">
    <cfRule type="cellIs" dxfId="769" priority="2" stopIfTrue="1" operator="notBetween">
      <formula>AI3+$AG$40</formula>
      <formula>AI3-$AG$40</formula>
    </cfRule>
  </conditionalFormatting>
  <conditionalFormatting sqref="AL3:AL33">
    <cfRule type="cellIs" dxfId="768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29" sqref="F29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151</v>
      </c>
      <c r="B3" s="88">
        <v>0.375</v>
      </c>
      <c r="C3" s="89">
        <v>2013</v>
      </c>
      <c r="D3" s="89">
        <v>8</v>
      </c>
      <c r="E3" s="89">
        <v>1</v>
      </c>
      <c r="F3" s="90">
        <v>828191</v>
      </c>
      <c r="G3" s="89">
        <v>0</v>
      </c>
      <c r="H3" s="90">
        <v>871398</v>
      </c>
      <c r="I3" s="89">
        <v>0</v>
      </c>
      <c r="J3" s="89">
        <v>0</v>
      </c>
      <c r="K3" s="89">
        <v>0</v>
      </c>
      <c r="L3" s="91">
        <v>326.6284</v>
      </c>
      <c r="M3" s="90">
        <v>22.5</v>
      </c>
      <c r="N3" s="92">
        <v>0</v>
      </c>
      <c r="O3" s="93">
        <v>1716</v>
      </c>
      <c r="P3" s="94">
        <f>F4-F3</f>
        <v>1716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1716</v>
      </c>
      <c r="W3" s="99">
        <f>V3*35.31467</f>
        <v>60599.973720000002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828191</v>
      </c>
      <c r="AF3" s="87">
        <v>151</v>
      </c>
      <c r="AG3" s="92">
        <v>1</v>
      </c>
      <c r="AH3" s="200">
        <v>828191</v>
      </c>
      <c r="AI3" s="201">
        <f>IFERROR(AE3*1,0)</f>
        <v>828191</v>
      </c>
      <c r="AJ3" s="202">
        <f>(AI3-AH3)</f>
        <v>0</v>
      </c>
      <c r="AL3" s="203">
        <f>AH4-AH3</f>
        <v>-828191</v>
      </c>
      <c r="AM3" s="204">
        <f>AI4-AI3</f>
        <v>1716</v>
      </c>
      <c r="AN3" s="205">
        <f>(AM3-AL3)</f>
        <v>829907</v>
      </c>
      <c r="AO3" s="206">
        <f>IFERROR(AN3/AM3,"")</f>
        <v>483.62878787878788</v>
      </c>
    </row>
    <row r="4" spans="1:41" x14ac:dyDescent="0.2">
      <c r="A4" s="103">
        <v>151</v>
      </c>
      <c r="B4" s="104">
        <v>0.375</v>
      </c>
      <c r="C4" s="105">
        <v>2013</v>
      </c>
      <c r="D4" s="105">
        <v>8</v>
      </c>
      <c r="E4" s="105">
        <v>2</v>
      </c>
      <c r="F4" s="106">
        <v>829907</v>
      </c>
      <c r="G4" s="105">
        <v>18299075</v>
      </c>
      <c r="H4" s="106">
        <v>454265</v>
      </c>
      <c r="I4" s="105">
        <v>4542652</v>
      </c>
      <c r="J4" s="105">
        <v>1</v>
      </c>
      <c r="K4" s="105">
        <v>12</v>
      </c>
      <c r="L4" s="107">
        <v>96.227800000000002</v>
      </c>
      <c r="M4" s="106">
        <v>20.100000000000001</v>
      </c>
      <c r="N4" s="108">
        <v>110.88</v>
      </c>
      <c r="O4" s="109">
        <v>1612</v>
      </c>
      <c r="P4" s="94">
        <f t="shared" ref="P4:P33" si="0">F5-F4</f>
        <v>1612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1612</v>
      </c>
      <c r="W4" s="113">
        <f>V4*35.31467</f>
        <v>56927.248039999999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829907</v>
      </c>
      <c r="AF4" s="103"/>
      <c r="AG4" s="207"/>
      <c r="AH4" s="208"/>
      <c r="AI4" s="209">
        <f t="shared" ref="AI4:AI34" si="4">IFERROR(AE4*1,0)</f>
        <v>829907</v>
      </c>
      <c r="AJ4" s="210">
        <f t="shared" ref="AJ4:AJ34" si="5">(AI4-AH4)</f>
        <v>829907</v>
      </c>
      <c r="AL4" s="203">
        <f t="shared" ref="AL4:AM33" si="6">AH5-AH4</f>
        <v>0</v>
      </c>
      <c r="AM4" s="211">
        <f t="shared" si="6"/>
        <v>1612</v>
      </c>
      <c r="AN4" s="212">
        <f t="shared" ref="AN4:AN33" si="7">(AM4-AL4)</f>
        <v>1612</v>
      </c>
      <c r="AO4" s="213">
        <f t="shared" ref="AO4:AO33" si="8">IFERROR(AN4/AM4,"")</f>
        <v>1</v>
      </c>
    </row>
    <row r="5" spans="1:41" x14ac:dyDescent="0.2">
      <c r="A5" s="103">
        <v>151</v>
      </c>
      <c r="B5" s="104">
        <v>0.375</v>
      </c>
      <c r="C5" s="105">
        <v>2013</v>
      </c>
      <c r="D5" s="105">
        <v>8</v>
      </c>
      <c r="E5" s="105">
        <v>3</v>
      </c>
      <c r="F5" s="106">
        <v>831519</v>
      </c>
      <c r="G5" s="105">
        <v>18315196</v>
      </c>
      <c r="H5" s="106">
        <v>454503</v>
      </c>
      <c r="I5" s="105">
        <v>4545033</v>
      </c>
      <c r="J5" s="105">
        <v>1</v>
      </c>
      <c r="K5" s="105">
        <v>12</v>
      </c>
      <c r="L5" s="107">
        <v>96.664199999999994</v>
      </c>
      <c r="M5" s="106">
        <v>21.15</v>
      </c>
      <c r="N5" s="108">
        <v>118.3</v>
      </c>
      <c r="O5" s="109">
        <v>94</v>
      </c>
      <c r="P5" s="94">
        <f t="shared" si="0"/>
        <v>94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94</v>
      </c>
      <c r="W5" s="113">
        <f t="shared" ref="W5:W33" si="10">V5*35.31467</f>
        <v>3319.5789799999998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831519</v>
      </c>
      <c r="AF5" s="103"/>
      <c r="AG5" s="207"/>
      <c r="AH5" s="208"/>
      <c r="AI5" s="209">
        <f t="shared" si="4"/>
        <v>831519</v>
      </c>
      <c r="AJ5" s="210">
        <f t="shared" si="5"/>
        <v>831519</v>
      </c>
      <c r="AL5" s="203">
        <f t="shared" si="6"/>
        <v>0</v>
      </c>
      <c r="AM5" s="211">
        <f t="shared" si="6"/>
        <v>94</v>
      </c>
      <c r="AN5" s="212">
        <f t="shared" si="7"/>
        <v>94</v>
      </c>
      <c r="AO5" s="213">
        <f t="shared" si="8"/>
        <v>1</v>
      </c>
    </row>
    <row r="6" spans="1:41" x14ac:dyDescent="0.2">
      <c r="A6" s="103">
        <v>151</v>
      </c>
      <c r="B6" s="104">
        <v>0.375</v>
      </c>
      <c r="C6" s="105">
        <v>2013</v>
      </c>
      <c r="D6" s="105">
        <v>8</v>
      </c>
      <c r="E6" s="105">
        <v>4</v>
      </c>
      <c r="F6" s="106">
        <v>831613</v>
      </c>
      <c r="G6" s="105">
        <v>18316136</v>
      </c>
      <c r="H6" s="106">
        <v>454516</v>
      </c>
      <c r="I6" s="105">
        <v>4545169</v>
      </c>
      <c r="J6" s="105">
        <v>1</v>
      </c>
      <c r="K6" s="105">
        <v>12</v>
      </c>
      <c r="L6" s="107">
        <v>99.996700000000004</v>
      </c>
      <c r="M6" s="106">
        <v>18.57</v>
      </c>
      <c r="N6" s="108">
        <v>37.65</v>
      </c>
      <c r="O6" s="109">
        <v>132</v>
      </c>
      <c r="P6" s="94">
        <f t="shared" si="0"/>
        <v>132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132</v>
      </c>
      <c r="W6" s="113">
        <f t="shared" si="10"/>
        <v>4661.5364399999999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831613</v>
      </c>
      <c r="AF6" s="103"/>
      <c r="AG6" s="207"/>
      <c r="AH6" s="208"/>
      <c r="AI6" s="209">
        <f t="shared" si="4"/>
        <v>831613</v>
      </c>
      <c r="AJ6" s="210">
        <f t="shared" si="5"/>
        <v>831613</v>
      </c>
      <c r="AL6" s="203">
        <f t="shared" si="6"/>
        <v>0</v>
      </c>
      <c r="AM6" s="211">
        <f t="shared" si="6"/>
        <v>132</v>
      </c>
      <c r="AN6" s="212">
        <f t="shared" si="7"/>
        <v>132</v>
      </c>
      <c r="AO6" s="213">
        <f t="shared" si="8"/>
        <v>1</v>
      </c>
    </row>
    <row r="7" spans="1:41" x14ac:dyDescent="0.2">
      <c r="A7" s="103">
        <v>151</v>
      </c>
      <c r="B7" s="104">
        <v>0.375</v>
      </c>
      <c r="C7" s="105">
        <v>2013</v>
      </c>
      <c r="D7" s="105">
        <v>8</v>
      </c>
      <c r="E7" s="105">
        <v>5</v>
      </c>
      <c r="F7" s="106">
        <v>831745</v>
      </c>
      <c r="G7" s="105">
        <v>18317452</v>
      </c>
      <c r="H7" s="106">
        <v>454535</v>
      </c>
      <c r="I7" s="105">
        <v>4545359</v>
      </c>
      <c r="J7" s="105">
        <v>1</v>
      </c>
      <c r="K7" s="105">
        <v>12</v>
      </c>
      <c r="L7" s="107">
        <v>98.340800000000002</v>
      </c>
      <c r="M7" s="106">
        <v>18.13</v>
      </c>
      <c r="N7" s="108">
        <v>33.81</v>
      </c>
      <c r="O7" s="109">
        <v>1869</v>
      </c>
      <c r="P7" s="94">
        <f t="shared" si="0"/>
        <v>1869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1869</v>
      </c>
      <c r="W7" s="113">
        <f t="shared" si="10"/>
        <v>66003.118229999993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831745</v>
      </c>
      <c r="AF7" s="103"/>
      <c r="AG7" s="207"/>
      <c r="AH7" s="208"/>
      <c r="AI7" s="209">
        <f t="shared" si="4"/>
        <v>831745</v>
      </c>
      <c r="AJ7" s="210">
        <f t="shared" si="5"/>
        <v>831745</v>
      </c>
      <c r="AL7" s="203">
        <f t="shared" si="6"/>
        <v>0</v>
      </c>
      <c r="AM7" s="211">
        <f t="shared" si="6"/>
        <v>1869</v>
      </c>
      <c r="AN7" s="212">
        <f t="shared" si="7"/>
        <v>1869</v>
      </c>
      <c r="AO7" s="213">
        <f t="shared" si="8"/>
        <v>1</v>
      </c>
    </row>
    <row r="8" spans="1:41" x14ac:dyDescent="0.2">
      <c r="A8" s="103">
        <v>151</v>
      </c>
      <c r="B8" s="104">
        <v>0.375</v>
      </c>
      <c r="C8" s="105">
        <v>2013</v>
      </c>
      <c r="D8" s="105">
        <v>8</v>
      </c>
      <c r="E8" s="105">
        <v>6</v>
      </c>
      <c r="F8" s="106">
        <v>833614</v>
      </c>
      <c r="G8" s="105">
        <v>18336141</v>
      </c>
      <c r="H8" s="106">
        <v>454812</v>
      </c>
      <c r="I8" s="105">
        <v>4548124</v>
      </c>
      <c r="J8" s="105">
        <v>1</v>
      </c>
      <c r="K8" s="105">
        <v>12</v>
      </c>
      <c r="L8" s="107">
        <v>96.231300000000005</v>
      </c>
      <c r="M8" s="106">
        <v>20.78</v>
      </c>
      <c r="N8" s="108">
        <v>129.31</v>
      </c>
      <c r="O8" s="109">
        <v>1721</v>
      </c>
      <c r="P8" s="94">
        <f t="shared" si="0"/>
        <v>1721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1721</v>
      </c>
      <c r="W8" s="113">
        <f t="shared" si="10"/>
        <v>60776.547070000001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833614</v>
      </c>
      <c r="AF8" s="103"/>
      <c r="AG8" s="207"/>
      <c r="AH8" s="208"/>
      <c r="AI8" s="209">
        <f t="shared" si="4"/>
        <v>833614</v>
      </c>
      <c r="AJ8" s="210">
        <f t="shared" si="5"/>
        <v>833614</v>
      </c>
      <c r="AL8" s="203">
        <f t="shared" si="6"/>
        <v>0</v>
      </c>
      <c r="AM8" s="211">
        <f t="shared" si="6"/>
        <v>1721</v>
      </c>
      <c r="AN8" s="212">
        <f t="shared" si="7"/>
        <v>1721</v>
      </c>
      <c r="AO8" s="213">
        <f t="shared" si="8"/>
        <v>1</v>
      </c>
    </row>
    <row r="9" spans="1:41" x14ac:dyDescent="0.2">
      <c r="A9" s="103">
        <v>151</v>
      </c>
      <c r="B9" s="104">
        <v>0.375</v>
      </c>
      <c r="C9" s="105">
        <v>2013</v>
      </c>
      <c r="D9" s="105">
        <v>8</v>
      </c>
      <c r="E9" s="105">
        <v>7</v>
      </c>
      <c r="F9" s="106">
        <v>835335</v>
      </c>
      <c r="G9" s="105">
        <v>18353358</v>
      </c>
      <c r="H9" s="106">
        <v>455068</v>
      </c>
      <c r="I9" s="105">
        <v>4550689</v>
      </c>
      <c r="J9" s="105">
        <v>1</v>
      </c>
      <c r="K9" s="105">
        <v>12</v>
      </c>
      <c r="L9" s="107">
        <v>95.699700000000007</v>
      </c>
      <c r="M9" s="106">
        <v>21.58</v>
      </c>
      <c r="N9" s="108">
        <v>122.81</v>
      </c>
      <c r="O9" s="109">
        <v>1693</v>
      </c>
      <c r="P9" s="94">
        <f t="shared" si="0"/>
        <v>1693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1693</v>
      </c>
      <c r="W9" s="113">
        <f t="shared" si="10"/>
        <v>59787.73631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835335</v>
      </c>
      <c r="AF9" s="103"/>
      <c r="AG9" s="207"/>
      <c r="AH9" s="208"/>
      <c r="AI9" s="209">
        <f t="shared" si="4"/>
        <v>835335</v>
      </c>
      <c r="AJ9" s="210">
        <f t="shared" si="5"/>
        <v>835335</v>
      </c>
      <c r="AL9" s="203">
        <f t="shared" si="6"/>
        <v>0</v>
      </c>
      <c r="AM9" s="211">
        <f t="shared" si="6"/>
        <v>1693</v>
      </c>
      <c r="AN9" s="212">
        <f t="shared" si="7"/>
        <v>1693</v>
      </c>
      <c r="AO9" s="213">
        <f t="shared" si="8"/>
        <v>1</v>
      </c>
    </row>
    <row r="10" spans="1:41" x14ac:dyDescent="0.2">
      <c r="A10" s="103">
        <v>151</v>
      </c>
      <c r="B10" s="104">
        <v>0.375</v>
      </c>
      <c r="C10" s="105">
        <v>2013</v>
      </c>
      <c r="D10" s="105">
        <v>8</v>
      </c>
      <c r="E10" s="105">
        <v>8</v>
      </c>
      <c r="F10" s="106">
        <v>837028</v>
      </c>
      <c r="G10" s="105">
        <v>18370282</v>
      </c>
      <c r="H10" s="106">
        <v>455321</v>
      </c>
      <c r="I10" s="105">
        <v>4553215</v>
      </c>
      <c r="J10" s="105">
        <v>1</v>
      </c>
      <c r="K10" s="105">
        <v>12</v>
      </c>
      <c r="L10" s="107">
        <v>95.627099999999999</v>
      </c>
      <c r="M10" s="106">
        <v>22.05</v>
      </c>
      <c r="N10" s="108">
        <v>131.59</v>
      </c>
      <c r="O10" s="109">
        <v>1702</v>
      </c>
      <c r="P10" s="94">
        <f t="shared" si="0"/>
        <v>1702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1702</v>
      </c>
      <c r="W10" s="113">
        <f t="shared" si="10"/>
        <v>60105.568339999998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837028</v>
      </c>
      <c r="AF10" s="103"/>
      <c r="AG10" s="207"/>
      <c r="AH10" s="208"/>
      <c r="AI10" s="209">
        <f t="shared" si="4"/>
        <v>837028</v>
      </c>
      <c r="AJ10" s="210">
        <f t="shared" si="5"/>
        <v>837028</v>
      </c>
      <c r="AL10" s="203">
        <f t="shared" si="6"/>
        <v>0</v>
      </c>
      <c r="AM10" s="211">
        <f t="shared" si="6"/>
        <v>1702</v>
      </c>
      <c r="AN10" s="212">
        <f t="shared" si="7"/>
        <v>1702</v>
      </c>
      <c r="AO10" s="213">
        <f t="shared" si="8"/>
        <v>1</v>
      </c>
    </row>
    <row r="11" spans="1:41" x14ac:dyDescent="0.2">
      <c r="A11" s="103">
        <v>151</v>
      </c>
      <c r="B11" s="104">
        <v>0.375</v>
      </c>
      <c r="C11" s="105">
        <v>2013</v>
      </c>
      <c r="D11" s="105">
        <v>8</v>
      </c>
      <c r="E11" s="105">
        <v>9</v>
      </c>
      <c r="F11" s="106">
        <v>838730</v>
      </c>
      <c r="G11" s="105">
        <v>18387308</v>
      </c>
      <c r="H11" s="106">
        <v>455574</v>
      </c>
      <c r="I11" s="105">
        <v>4555747</v>
      </c>
      <c r="J11" s="105">
        <v>1</v>
      </c>
      <c r="K11" s="105">
        <v>12</v>
      </c>
      <c r="L11" s="107">
        <v>95.813999999999993</v>
      </c>
      <c r="M11" s="106">
        <v>20.81</v>
      </c>
      <c r="N11" s="108">
        <v>125.77</v>
      </c>
      <c r="O11" s="109">
        <v>1375</v>
      </c>
      <c r="P11" s="94">
        <f t="shared" si="0"/>
        <v>1375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1375</v>
      </c>
      <c r="W11" s="116">
        <f t="shared" si="10"/>
        <v>48557.671249999999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838730</v>
      </c>
      <c r="AF11" s="103"/>
      <c r="AG11" s="207"/>
      <c r="AH11" s="208"/>
      <c r="AI11" s="209">
        <f t="shared" si="4"/>
        <v>838730</v>
      </c>
      <c r="AJ11" s="210">
        <f t="shared" si="5"/>
        <v>838730</v>
      </c>
      <c r="AL11" s="203">
        <f t="shared" si="6"/>
        <v>0</v>
      </c>
      <c r="AM11" s="211">
        <f t="shared" si="6"/>
        <v>1375</v>
      </c>
      <c r="AN11" s="212">
        <f t="shared" si="7"/>
        <v>1375</v>
      </c>
      <c r="AO11" s="213">
        <f t="shared" si="8"/>
        <v>1</v>
      </c>
    </row>
    <row r="12" spans="1:41" x14ac:dyDescent="0.2">
      <c r="A12" s="103">
        <v>151</v>
      </c>
      <c r="B12" s="104">
        <v>0.375</v>
      </c>
      <c r="C12" s="105">
        <v>2013</v>
      </c>
      <c r="D12" s="105">
        <v>8</v>
      </c>
      <c r="E12" s="105">
        <v>10</v>
      </c>
      <c r="F12" s="106">
        <v>840105</v>
      </c>
      <c r="G12" s="105">
        <v>18401052</v>
      </c>
      <c r="H12" s="106">
        <v>455778</v>
      </c>
      <c r="I12" s="105">
        <v>4557781</v>
      </c>
      <c r="J12" s="105">
        <v>1</v>
      </c>
      <c r="K12" s="105">
        <v>12</v>
      </c>
      <c r="L12" s="107">
        <v>96.486000000000004</v>
      </c>
      <c r="M12" s="106">
        <v>21.67</v>
      </c>
      <c r="N12" s="108">
        <v>103.77</v>
      </c>
      <c r="O12" s="109">
        <v>0</v>
      </c>
      <c r="P12" s="94">
        <f t="shared" si="0"/>
        <v>0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0</v>
      </c>
      <c r="W12" s="116">
        <f t="shared" si="10"/>
        <v>0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840105</v>
      </c>
      <c r="AF12" s="103"/>
      <c r="AG12" s="207"/>
      <c r="AH12" s="208"/>
      <c r="AI12" s="209">
        <f t="shared" si="4"/>
        <v>840105</v>
      </c>
      <c r="AJ12" s="210">
        <f t="shared" si="5"/>
        <v>840105</v>
      </c>
      <c r="AL12" s="203">
        <f t="shared" si="6"/>
        <v>0</v>
      </c>
      <c r="AM12" s="211">
        <f t="shared" si="6"/>
        <v>0</v>
      </c>
      <c r="AN12" s="212">
        <f t="shared" si="7"/>
        <v>0</v>
      </c>
      <c r="AO12" s="213" t="str">
        <f t="shared" si="8"/>
        <v/>
      </c>
    </row>
    <row r="13" spans="1:41" x14ac:dyDescent="0.2">
      <c r="A13" s="103">
        <v>151</v>
      </c>
      <c r="B13" s="104">
        <v>0.375</v>
      </c>
      <c r="C13" s="105">
        <v>2013</v>
      </c>
      <c r="D13" s="105">
        <v>8</v>
      </c>
      <c r="E13" s="105">
        <v>11</v>
      </c>
      <c r="F13" s="106">
        <v>840105</v>
      </c>
      <c r="G13" s="105">
        <v>18401052</v>
      </c>
      <c r="H13" s="106">
        <v>455778</v>
      </c>
      <c r="I13" s="105">
        <v>4557781</v>
      </c>
      <c r="J13" s="105">
        <v>1</v>
      </c>
      <c r="K13" s="105">
        <v>12</v>
      </c>
      <c r="L13" s="107">
        <v>97.576800000000006</v>
      </c>
      <c r="M13" s="106">
        <v>16.920000000000002</v>
      </c>
      <c r="N13" s="108">
        <v>3.5</v>
      </c>
      <c r="O13" s="109">
        <v>207</v>
      </c>
      <c r="P13" s="94">
        <f t="shared" si="0"/>
        <v>207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207</v>
      </c>
      <c r="W13" s="116">
        <f t="shared" si="10"/>
        <v>7310.1366900000003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840105</v>
      </c>
      <c r="AF13" s="103"/>
      <c r="AG13" s="207"/>
      <c r="AH13" s="208"/>
      <c r="AI13" s="209">
        <f t="shared" si="4"/>
        <v>840105</v>
      </c>
      <c r="AJ13" s="210">
        <f t="shared" si="5"/>
        <v>840105</v>
      </c>
      <c r="AL13" s="203">
        <f t="shared" si="6"/>
        <v>0</v>
      </c>
      <c r="AM13" s="211">
        <f t="shared" si="6"/>
        <v>207</v>
      </c>
      <c r="AN13" s="212">
        <f t="shared" si="7"/>
        <v>207</v>
      </c>
      <c r="AO13" s="213">
        <f t="shared" si="8"/>
        <v>1</v>
      </c>
    </row>
    <row r="14" spans="1:41" x14ac:dyDescent="0.2">
      <c r="A14" s="103">
        <v>151</v>
      </c>
      <c r="B14" s="104">
        <v>0.375</v>
      </c>
      <c r="C14" s="105">
        <v>2013</v>
      </c>
      <c r="D14" s="105">
        <v>8</v>
      </c>
      <c r="E14" s="105">
        <v>12</v>
      </c>
      <c r="F14" s="106">
        <v>840312</v>
      </c>
      <c r="G14" s="105">
        <v>18403122</v>
      </c>
      <c r="H14" s="106">
        <v>455808</v>
      </c>
      <c r="I14" s="105">
        <v>4558083</v>
      </c>
      <c r="J14" s="105">
        <v>1</v>
      </c>
      <c r="K14" s="105">
        <v>12</v>
      </c>
      <c r="L14" s="107">
        <v>97.075699999999998</v>
      </c>
      <c r="M14" s="106">
        <v>16.2</v>
      </c>
      <c r="N14" s="108">
        <v>71.45</v>
      </c>
      <c r="O14" s="109">
        <v>1508</v>
      </c>
      <c r="P14" s="94">
        <f t="shared" si="0"/>
        <v>1508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1508</v>
      </c>
      <c r="W14" s="116">
        <f t="shared" si="10"/>
        <v>53254.522360000003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840312</v>
      </c>
      <c r="AF14" s="103"/>
      <c r="AG14" s="207"/>
      <c r="AH14" s="208"/>
      <c r="AI14" s="209">
        <f t="shared" si="4"/>
        <v>840312</v>
      </c>
      <c r="AJ14" s="210">
        <f t="shared" si="5"/>
        <v>840312</v>
      </c>
      <c r="AL14" s="203">
        <f t="shared" si="6"/>
        <v>0</v>
      </c>
      <c r="AM14" s="211">
        <f t="shared" si="6"/>
        <v>1508</v>
      </c>
      <c r="AN14" s="212">
        <f t="shared" si="7"/>
        <v>1508</v>
      </c>
      <c r="AO14" s="213">
        <f t="shared" si="8"/>
        <v>1</v>
      </c>
    </row>
    <row r="15" spans="1:41" x14ac:dyDescent="0.2">
      <c r="A15" s="103">
        <v>151</v>
      </c>
      <c r="B15" s="104">
        <v>0.375</v>
      </c>
      <c r="C15" s="105">
        <v>2013</v>
      </c>
      <c r="D15" s="105">
        <v>8</v>
      </c>
      <c r="E15" s="105">
        <v>13</v>
      </c>
      <c r="F15" s="106">
        <v>841820</v>
      </c>
      <c r="G15" s="105">
        <v>18418202</v>
      </c>
      <c r="H15" s="106">
        <v>456031</v>
      </c>
      <c r="I15" s="105">
        <v>4560314</v>
      </c>
      <c r="J15" s="105">
        <v>1</v>
      </c>
      <c r="K15" s="105">
        <v>12</v>
      </c>
      <c r="L15" s="107">
        <v>95.725800000000007</v>
      </c>
      <c r="M15" s="106">
        <v>19.55</v>
      </c>
      <c r="N15" s="108">
        <v>114.84</v>
      </c>
      <c r="O15" s="109">
        <v>1535</v>
      </c>
      <c r="P15" s="94">
        <f t="shared" si="0"/>
        <v>1535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1535</v>
      </c>
      <c r="W15" s="116">
        <f t="shared" si="10"/>
        <v>54208.018449999996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841820</v>
      </c>
      <c r="AF15" s="103"/>
      <c r="AG15" s="207"/>
      <c r="AH15" s="208"/>
      <c r="AI15" s="209">
        <f t="shared" si="4"/>
        <v>841820</v>
      </c>
      <c r="AJ15" s="210">
        <f t="shared" si="5"/>
        <v>841820</v>
      </c>
      <c r="AL15" s="203">
        <f t="shared" si="6"/>
        <v>0</v>
      </c>
      <c r="AM15" s="211">
        <f t="shared" si="6"/>
        <v>1535</v>
      </c>
      <c r="AN15" s="212">
        <f t="shared" si="7"/>
        <v>1535</v>
      </c>
      <c r="AO15" s="213">
        <f t="shared" si="8"/>
        <v>1</v>
      </c>
    </row>
    <row r="16" spans="1:41" x14ac:dyDescent="0.2">
      <c r="A16" s="103">
        <v>151</v>
      </c>
      <c r="B16" s="104">
        <v>0.375</v>
      </c>
      <c r="C16" s="105">
        <v>2013</v>
      </c>
      <c r="D16" s="105">
        <v>8</v>
      </c>
      <c r="E16" s="105">
        <v>14</v>
      </c>
      <c r="F16" s="106">
        <v>843355</v>
      </c>
      <c r="G16" s="105">
        <v>18433555</v>
      </c>
      <c r="H16" s="106">
        <v>456258</v>
      </c>
      <c r="I16" s="105">
        <v>4562585</v>
      </c>
      <c r="J16" s="105">
        <v>1</v>
      </c>
      <c r="K16" s="105">
        <v>12</v>
      </c>
      <c r="L16" s="107">
        <v>95.820499999999996</v>
      </c>
      <c r="M16" s="106">
        <v>19.809999999999999</v>
      </c>
      <c r="N16" s="108">
        <v>115.92</v>
      </c>
      <c r="O16" s="109">
        <v>1615</v>
      </c>
      <c r="P16" s="94">
        <f t="shared" si="0"/>
        <v>1615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1615</v>
      </c>
      <c r="W16" s="116">
        <f t="shared" si="10"/>
        <v>57033.192049999998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843355</v>
      </c>
      <c r="AF16" s="103"/>
      <c r="AG16" s="207"/>
      <c r="AH16" s="208"/>
      <c r="AI16" s="209">
        <f t="shared" si="4"/>
        <v>843355</v>
      </c>
      <c r="AJ16" s="210">
        <f t="shared" si="5"/>
        <v>843355</v>
      </c>
      <c r="AL16" s="203">
        <f t="shared" si="6"/>
        <v>0</v>
      </c>
      <c r="AM16" s="211">
        <f t="shared" si="6"/>
        <v>1615</v>
      </c>
      <c r="AN16" s="212">
        <f t="shared" si="7"/>
        <v>1615</v>
      </c>
      <c r="AO16" s="213">
        <f t="shared" si="8"/>
        <v>1</v>
      </c>
    </row>
    <row r="17" spans="1:41" x14ac:dyDescent="0.2">
      <c r="A17" s="103">
        <v>151</v>
      </c>
      <c r="B17" s="104">
        <v>0.375</v>
      </c>
      <c r="C17" s="105">
        <v>2013</v>
      </c>
      <c r="D17" s="105">
        <v>8</v>
      </c>
      <c r="E17" s="105">
        <v>15</v>
      </c>
      <c r="F17" s="106">
        <v>844970</v>
      </c>
      <c r="G17" s="105">
        <v>18449705</v>
      </c>
      <c r="H17" s="106">
        <v>456497</v>
      </c>
      <c r="I17" s="105">
        <v>4564977</v>
      </c>
      <c r="J17" s="105">
        <v>1</v>
      </c>
      <c r="K17" s="105">
        <v>12</v>
      </c>
      <c r="L17" s="107">
        <v>95.871700000000004</v>
      </c>
      <c r="M17" s="106">
        <v>20.8</v>
      </c>
      <c r="N17" s="108">
        <v>114.73</v>
      </c>
      <c r="O17" s="109">
        <v>1473</v>
      </c>
      <c r="P17" s="94">
        <f t="shared" si="0"/>
        <v>1473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1473</v>
      </c>
      <c r="W17" s="116">
        <f t="shared" si="10"/>
        <v>52018.508909999997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844970</v>
      </c>
      <c r="AF17" s="103"/>
      <c r="AG17" s="207"/>
      <c r="AH17" s="208"/>
      <c r="AI17" s="209">
        <f t="shared" si="4"/>
        <v>844970</v>
      </c>
      <c r="AJ17" s="210">
        <f t="shared" si="5"/>
        <v>844970</v>
      </c>
      <c r="AL17" s="203">
        <f t="shared" si="6"/>
        <v>0</v>
      </c>
      <c r="AM17" s="211">
        <f t="shared" si="6"/>
        <v>1473</v>
      </c>
      <c r="AN17" s="212">
        <f t="shared" si="7"/>
        <v>1473</v>
      </c>
      <c r="AO17" s="213">
        <f t="shared" si="8"/>
        <v>1</v>
      </c>
    </row>
    <row r="18" spans="1:41" x14ac:dyDescent="0.2">
      <c r="A18" s="103">
        <v>151</v>
      </c>
      <c r="B18" s="104">
        <v>0.375</v>
      </c>
      <c r="C18" s="105">
        <v>2013</v>
      </c>
      <c r="D18" s="105">
        <v>8</v>
      </c>
      <c r="E18" s="105">
        <v>16</v>
      </c>
      <c r="F18" s="106">
        <v>846443</v>
      </c>
      <c r="G18" s="105">
        <v>18464439</v>
      </c>
      <c r="H18" s="106">
        <v>456716</v>
      </c>
      <c r="I18" s="105">
        <v>4567164</v>
      </c>
      <c r="J18" s="105">
        <v>1</v>
      </c>
      <c r="K18" s="105">
        <v>12</v>
      </c>
      <c r="L18" s="107">
        <v>95.765000000000001</v>
      </c>
      <c r="M18" s="106">
        <v>21.15</v>
      </c>
      <c r="N18" s="108">
        <v>108.48</v>
      </c>
      <c r="O18" s="109">
        <v>1414</v>
      </c>
      <c r="P18" s="94">
        <f t="shared" si="0"/>
        <v>1414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1414</v>
      </c>
      <c r="W18" s="116">
        <f t="shared" si="10"/>
        <v>49934.943379999997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846443</v>
      </c>
      <c r="AF18" s="103"/>
      <c r="AG18" s="207"/>
      <c r="AH18" s="208"/>
      <c r="AI18" s="209">
        <f t="shared" si="4"/>
        <v>846443</v>
      </c>
      <c r="AJ18" s="210">
        <f t="shared" si="5"/>
        <v>846443</v>
      </c>
      <c r="AL18" s="203">
        <f t="shared" si="6"/>
        <v>0</v>
      </c>
      <c r="AM18" s="211">
        <f t="shared" si="6"/>
        <v>1414</v>
      </c>
      <c r="AN18" s="212">
        <f t="shared" si="7"/>
        <v>1414</v>
      </c>
      <c r="AO18" s="213">
        <f t="shared" si="8"/>
        <v>1</v>
      </c>
    </row>
    <row r="19" spans="1:41" x14ac:dyDescent="0.2">
      <c r="A19" s="103">
        <v>151</v>
      </c>
      <c r="B19" s="104">
        <v>0.375</v>
      </c>
      <c r="C19" s="105">
        <v>2013</v>
      </c>
      <c r="D19" s="105">
        <v>8</v>
      </c>
      <c r="E19" s="105">
        <v>17</v>
      </c>
      <c r="F19" s="106">
        <v>847857</v>
      </c>
      <c r="G19" s="105">
        <v>18478579</v>
      </c>
      <c r="H19" s="106">
        <v>456925</v>
      </c>
      <c r="I19" s="105">
        <v>4569256</v>
      </c>
      <c r="J19" s="105">
        <v>1</v>
      </c>
      <c r="K19" s="105">
        <v>12</v>
      </c>
      <c r="L19" s="107">
        <v>96.4893</v>
      </c>
      <c r="M19" s="106">
        <v>21.22</v>
      </c>
      <c r="N19" s="108">
        <v>102.01</v>
      </c>
      <c r="O19" s="109">
        <v>1</v>
      </c>
      <c r="P19" s="94">
        <f t="shared" si="0"/>
        <v>1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1</v>
      </c>
      <c r="W19" s="116">
        <f t="shared" si="10"/>
        <v>35.31467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847857</v>
      </c>
      <c r="AF19" s="103"/>
      <c r="AG19" s="207"/>
      <c r="AH19" s="208"/>
      <c r="AI19" s="209">
        <f t="shared" si="4"/>
        <v>847857</v>
      </c>
      <c r="AJ19" s="210">
        <f t="shared" si="5"/>
        <v>847857</v>
      </c>
      <c r="AL19" s="203">
        <f t="shared" si="6"/>
        <v>0</v>
      </c>
      <c r="AM19" s="211">
        <f t="shared" si="6"/>
        <v>1</v>
      </c>
      <c r="AN19" s="212">
        <f t="shared" si="7"/>
        <v>1</v>
      </c>
      <c r="AO19" s="213">
        <f t="shared" si="8"/>
        <v>1</v>
      </c>
    </row>
    <row r="20" spans="1:41" x14ac:dyDescent="0.2">
      <c r="A20" s="103">
        <v>151</v>
      </c>
      <c r="B20" s="104">
        <v>0.375</v>
      </c>
      <c r="C20" s="105">
        <v>2013</v>
      </c>
      <c r="D20" s="105">
        <v>8</v>
      </c>
      <c r="E20" s="105">
        <v>18</v>
      </c>
      <c r="F20" s="106">
        <v>847858</v>
      </c>
      <c r="G20" s="105">
        <v>18478585</v>
      </c>
      <c r="H20" s="106">
        <v>456925</v>
      </c>
      <c r="I20" s="105">
        <v>4569257</v>
      </c>
      <c r="J20" s="105">
        <v>1</v>
      </c>
      <c r="K20" s="105">
        <v>12</v>
      </c>
      <c r="L20" s="107">
        <v>97.554599999999994</v>
      </c>
      <c r="M20" s="106">
        <v>18.57</v>
      </c>
      <c r="N20" s="108">
        <v>0.68</v>
      </c>
      <c r="O20" s="109">
        <v>130</v>
      </c>
      <c r="P20" s="94">
        <f t="shared" si="0"/>
        <v>130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130</v>
      </c>
      <c r="W20" s="116">
        <f t="shared" si="10"/>
        <v>4590.9071000000004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847858</v>
      </c>
      <c r="AF20" s="103"/>
      <c r="AG20" s="207"/>
      <c r="AH20" s="208"/>
      <c r="AI20" s="209">
        <f t="shared" si="4"/>
        <v>847858</v>
      </c>
      <c r="AJ20" s="210">
        <f t="shared" si="5"/>
        <v>847858</v>
      </c>
      <c r="AL20" s="203">
        <f t="shared" si="6"/>
        <v>847936</v>
      </c>
      <c r="AM20" s="211">
        <f t="shared" si="6"/>
        <v>130</v>
      </c>
      <c r="AN20" s="212">
        <f t="shared" si="7"/>
        <v>-847806</v>
      </c>
      <c r="AO20" s="213">
        <f t="shared" si="8"/>
        <v>-6521.5846153846151</v>
      </c>
    </row>
    <row r="21" spans="1:41" x14ac:dyDescent="0.2">
      <c r="A21" s="103">
        <v>151</v>
      </c>
      <c r="B21" s="104">
        <v>0.375</v>
      </c>
      <c r="C21" s="105">
        <v>2013</v>
      </c>
      <c r="D21" s="105">
        <v>8</v>
      </c>
      <c r="E21" s="105">
        <v>19</v>
      </c>
      <c r="F21" s="106">
        <v>847988</v>
      </c>
      <c r="G21" s="105">
        <v>18479889</v>
      </c>
      <c r="H21" s="106">
        <v>456944</v>
      </c>
      <c r="I21" s="105">
        <v>4569447</v>
      </c>
      <c r="J21" s="105">
        <v>1</v>
      </c>
      <c r="K21" s="105">
        <v>12</v>
      </c>
      <c r="L21" s="107">
        <v>96.973200000000006</v>
      </c>
      <c r="M21" s="106">
        <v>19.010000000000002</v>
      </c>
      <c r="N21" s="108">
        <v>28.07</v>
      </c>
      <c r="O21" s="109">
        <v>1681</v>
      </c>
      <c r="P21" s="94">
        <f t="shared" si="0"/>
        <v>1681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1681</v>
      </c>
      <c r="W21" s="116">
        <f t="shared" si="10"/>
        <v>59363.960269999996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847988</v>
      </c>
      <c r="AF21" s="103">
        <v>151</v>
      </c>
      <c r="AG21" s="207">
        <v>19</v>
      </c>
      <c r="AH21" s="208">
        <v>847936</v>
      </c>
      <c r="AI21" s="209">
        <f t="shared" si="4"/>
        <v>847988</v>
      </c>
      <c r="AJ21" s="210">
        <f t="shared" si="5"/>
        <v>52</v>
      </c>
      <c r="AL21" s="203">
        <f t="shared" si="6"/>
        <v>1699</v>
      </c>
      <c r="AM21" s="211">
        <f t="shared" si="6"/>
        <v>1681</v>
      </c>
      <c r="AN21" s="212">
        <f t="shared" si="7"/>
        <v>-18</v>
      </c>
      <c r="AO21" s="213">
        <f t="shared" si="8"/>
        <v>-1.0707911957168352E-2</v>
      </c>
    </row>
    <row r="22" spans="1:41" x14ac:dyDescent="0.2">
      <c r="A22" s="103">
        <v>151</v>
      </c>
      <c r="B22" s="104">
        <v>0.375</v>
      </c>
      <c r="C22" s="105">
        <v>2013</v>
      </c>
      <c r="D22" s="105">
        <v>8</v>
      </c>
      <c r="E22" s="105">
        <v>20</v>
      </c>
      <c r="F22" s="106">
        <v>849669</v>
      </c>
      <c r="G22" s="105">
        <v>18496694</v>
      </c>
      <c r="H22" s="106">
        <v>457193</v>
      </c>
      <c r="I22" s="105">
        <v>4571936</v>
      </c>
      <c r="J22" s="105">
        <v>1</v>
      </c>
      <c r="K22" s="105">
        <v>12</v>
      </c>
      <c r="L22" s="107">
        <v>95.730199999999996</v>
      </c>
      <c r="M22" s="106">
        <v>19.78</v>
      </c>
      <c r="N22" s="108">
        <v>120.03</v>
      </c>
      <c r="O22" s="109">
        <v>1570</v>
      </c>
      <c r="P22" s="94">
        <f t="shared" si="0"/>
        <v>1570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1570</v>
      </c>
      <c r="W22" s="116">
        <f t="shared" si="10"/>
        <v>55444.031900000002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849669</v>
      </c>
      <c r="AF22" s="103">
        <v>151</v>
      </c>
      <c r="AG22" s="207">
        <v>20</v>
      </c>
      <c r="AH22" s="208">
        <v>849635</v>
      </c>
      <c r="AI22" s="209">
        <f t="shared" si="4"/>
        <v>849669</v>
      </c>
      <c r="AJ22" s="210">
        <f t="shared" si="5"/>
        <v>34</v>
      </c>
      <c r="AL22" s="203">
        <f t="shared" si="6"/>
        <v>1565</v>
      </c>
      <c r="AM22" s="211">
        <f t="shared" si="6"/>
        <v>1570</v>
      </c>
      <c r="AN22" s="212">
        <f t="shared" si="7"/>
        <v>5</v>
      </c>
      <c r="AO22" s="213">
        <f t="shared" si="8"/>
        <v>3.1847133757961785E-3</v>
      </c>
    </row>
    <row r="23" spans="1:41" x14ac:dyDescent="0.2">
      <c r="A23" s="103">
        <v>151</v>
      </c>
      <c r="B23" s="104">
        <v>0.375</v>
      </c>
      <c r="C23" s="105">
        <v>2013</v>
      </c>
      <c r="D23" s="105">
        <v>8</v>
      </c>
      <c r="E23" s="105">
        <v>21</v>
      </c>
      <c r="F23" s="106">
        <v>851239</v>
      </c>
      <c r="G23" s="105">
        <v>18512390</v>
      </c>
      <c r="H23" s="106">
        <v>457425</v>
      </c>
      <c r="I23" s="105">
        <v>4574252</v>
      </c>
      <c r="J23" s="105">
        <v>1</v>
      </c>
      <c r="K23" s="105">
        <v>12</v>
      </c>
      <c r="L23" s="107">
        <v>95.729699999999994</v>
      </c>
      <c r="M23" s="106">
        <v>18.97</v>
      </c>
      <c r="N23" s="108">
        <v>116.21</v>
      </c>
      <c r="O23" s="109">
        <v>1528</v>
      </c>
      <c r="P23" s="94">
        <f t="shared" si="0"/>
        <v>1528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1528</v>
      </c>
      <c r="W23" s="116">
        <f t="shared" si="10"/>
        <v>53960.815759999998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851239</v>
      </c>
      <c r="AF23" s="103">
        <v>151</v>
      </c>
      <c r="AG23" s="207">
        <v>21</v>
      </c>
      <c r="AH23" s="208">
        <v>851200</v>
      </c>
      <c r="AI23" s="209">
        <f t="shared" si="4"/>
        <v>851239</v>
      </c>
      <c r="AJ23" s="210">
        <f t="shared" si="5"/>
        <v>39</v>
      </c>
      <c r="AL23" s="203">
        <f t="shared" si="6"/>
        <v>1535</v>
      </c>
      <c r="AM23" s="211">
        <f t="shared" si="6"/>
        <v>1528</v>
      </c>
      <c r="AN23" s="212">
        <f t="shared" si="7"/>
        <v>-7</v>
      </c>
      <c r="AO23" s="213">
        <f t="shared" si="8"/>
        <v>-4.5811518324607326E-3</v>
      </c>
    </row>
    <row r="24" spans="1:41" x14ac:dyDescent="0.2">
      <c r="A24" s="103">
        <v>151</v>
      </c>
      <c r="B24" s="104">
        <v>0.375</v>
      </c>
      <c r="C24" s="105">
        <v>2013</v>
      </c>
      <c r="D24" s="105">
        <v>8</v>
      </c>
      <c r="E24" s="105">
        <v>22</v>
      </c>
      <c r="F24" s="106">
        <v>852767</v>
      </c>
      <c r="G24" s="105">
        <v>18527678</v>
      </c>
      <c r="H24" s="106">
        <v>457650</v>
      </c>
      <c r="I24" s="105">
        <v>4576506</v>
      </c>
      <c r="J24" s="105">
        <v>1</v>
      </c>
      <c r="K24" s="105">
        <v>12</v>
      </c>
      <c r="L24" s="107">
        <v>95.840800000000002</v>
      </c>
      <c r="M24" s="106">
        <v>18.38</v>
      </c>
      <c r="N24" s="108">
        <v>127.97</v>
      </c>
      <c r="O24" s="109">
        <v>1619</v>
      </c>
      <c r="P24" s="94">
        <f t="shared" si="0"/>
        <v>1619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1619</v>
      </c>
      <c r="W24" s="116">
        <f t="shared" si="10"/>
        <v>57174.450729999997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852767</v>
      </c>
      <c r="AF24" s="103">
        <v>151</v>
      </c>
      <c r="AG24" s="207">
        <v>22</v>
      </c>
      <c r="AH24" s="208">
        <v>852735</v>
      </c>
      <c r="AI24" s="209">
        <f t="shared" si="4"/>
        <v>852767</v>
      </c>
      <c r="AJ24" s="210">
        <f t="shared" si="5"/>
        <v>32</v>
      </c>
      <c r="AL24" s="203">
        <f t="shared" si="6"/>
        <v>1618</v>
      </c>
      <c r="AM24" s="211">
        <f t="shared" si="6"/>
        <v>1619</v>
      </c>
      <c r="AN24" s="212">
        <f t="shared" si="7"/>
        <v>1</v>
      </c>
      <c r="AO24" s="213">
        <f t="shared" si="8"/>
        <v>6.1766522544780733E-4</v>
      </c>
    </row>
    <row r="25" spans="1:41" x14ac:dyDescent="0.2">
      <c r="A25" s="103">
        <v>151</v>
      </c>
      <c r="B25" s="104">
        <v>0.375</v>
      </c>
      <c r="C25" s="105">
        <v>2013</v>
      </c>
      <c r="D25" s="105">
        <v>8</v>
      </c>
      <c r="E25" s="105">
        <v>23</v>
      </c>
      <c r="F25" s="106">
        <v>854386</v>
      </c>
      <c r="G25" s="105">
        <v>18543869</v>
      </c>
      <c r="H25" s="106">
        <v>457891</v>
      </c>
      <c r="I25" s="105">
        <v>4578919</v>
      </c>
      <c r="J25" s="105">
        <v>1</v>
      </c>
      <c r="K25" s="105">
        <v>12</v>
      </c>
      <c r="L25" s="107">
        <v>95.685199999999995</v>
      </c>
      <c r="M25" s="106">
        <v>21.11</v>
      </c>
      <c r="N25" s="108">
        <v>130.44</v>
      </c>
      <c r="O25" s="109">
        <v>1481</v>
      </c>
      <c r="P25" s="94">
        <f t="shared" si="0"/>
        <v>1481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1481</v>
      </c>
      <c r="W25" s="116">
        <f t="shared" si="10"/>
        <v>52301.026270000002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854386</v>
      </c>
      <c r="AF25" s="103">
        <v>151</v>
      </c>
      <c r="AG25" s="207">
        <v>23</v>
      </c>
      <c r="AH25" s="208">
        <v>854353</v>
      </c>
      <c r="AI25" s="209">
        <f t="shared" si="4"/>
        <v>854386</v>
      </c>
      <c r="AJ25" s="210">
        <f t="shared" si="5"/>
        <v>33</v>
      </c>
      <c r="AL25" s="203">
        <f t="shared" si="6"/>
        <v>1502</v>
      </c>
      <c r="AM25" s="211">
        <f t="shared" si="6"/>
        <v>1481</v>
      </c>
      <c r="AN25" s="212">
        <f t="shared" si="7"/>
        <v>-21</v>
      </c>
      <c r="AO25" s="213">
        <f t="shared" si="8"/>
        <v>-1.4179608372721135E-2</v>
      </c>
    </row>
    <row r="26" spans="1:41" x14ac:dyDescent="0.2">
      <c r="A26" s="103">
        <v>151</v>
      </c>
      <c r="B26" s="104">
        <v>0.375</v>
      </c>
      <c r="C26" s="105">
        <v>2013</v>
      </c>
      <c r="D26" s="105">
        <v>8</v>
      </c>
      <c r="E26" s="105">
        <v>24</v>
      </c>
      <c r="F26" s="106">
        <v>855867</v>
      </c>
      <c r="G26" s="105">
        <v>18558675</v>
      </c>
      <c r="H26" s="106">
        <v>458111</v>
      </c>
      <c r="I26" s="105">
        <v>4581117</v>
      </c>
      <c r="J26" s="105">
        <v>1</v>
      </c>
      <c r="K26" s="105">
        <v>12</v>
      </c>
      <c r="L26" s="107">
        <v>96.368399999999994</v>
      </c>
      <c r="M26" s="106">
        <v>21.56</v>
      </c>
      <c r="N26" s="108">
        <v>115.66</v>
      </c>
      <c r="O26" s="109">
        <v>127</v>
      </c>
      <c r="P26" s="94">
        <f t="shared" si="0"/>
        <v>127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127</v>
      </c>
      <c r="W26" s="116">
        <f t="shared" si="10"/>
        <v>4484.9630900000002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>855867</v>
      </c>
      <c r="AF26" s="103">
        <v>151</v>
      </c>
      <c r="AG26" s="207">
        <v>24</v>
      </c>
      <c r="AH26" s="208">
        <v>855855</v>
      </c>
      <c r="AI26" s="209">
        <f t="shared" si="4"/>
        <v>855867</v>
      </c>
      <c r="AJ26" s="210">
        <f t="shared" si="5"/>
        <v>12</v>
      </c>
      <c r="AL26" s="203">
        <f t="shared" si="6"/>
        <v>138</v>
      </c>
      <c r="AM26" s="211">
        <f t="shared" si="6"/>
        <v>127</v>
      </c>
      <c r="AN26" s="212">
        <f t="shared" si="7"/>
        <v>-11</v>
      </c>
      <c r="AO26" s="213">
        <f t="shared" si="8"/>
        <v>-8.6614173228346455E-2</v>
      </c>
    </row>
    <row r="27" spans="1:41" x14ac:dyDescent="0.2">
      <c r="A27" s="103">
        <v>151</v>
      </c>
      <c r="B27" s="104">
        <v>0.375</v>
      </c>
      <c r="C27" s="105">
        <v>2013</v>
      </c>
      <c r="D27" s="105">
        <v>8</v>
      </c>
      <c r="E27" s="105">
        <v>25</v>
      </c>
      <c r="F27" s="106">
        <v>855994</v>
      </c>
      <c r="G27" s="105">
        <v>18559940</v>
      </c>
      <c r="H27" s="106">
        <v>458130</v>
      </c>
      <c r="I27" s="105">
        <v>4581303</v>
      </c>
      <c r="J27" s="105">
        <v>1</v>
      </c>
      <c r="K27" s="105">
        <v>12</v>
      </c>
      <c r="L27" s="107">
        <v>97.446600000000004</v>
      </c>
      <c r="M27" s="106">
        <v>19.55</v>
      </c>
      <c r="N27" s="108">
        <v>35.880000000000003</v>
      </c>
      <c r="O27" s="109">
        <v>147</v>
      </c>
      <c r="P27" s="94">
        <f t="shared" si="0"/>
        <v>147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147</v>
      </c>
      <c r="W27" s="116">
        <f t="shared" si="10"/>
        <v>5191.2564899999998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>855994</v>
      </c>
      <c r="AF27" s="103">
        <v>151</v>
      </c>
      <c r="AG27" s="207">
        <v>25</v>
      </c>
      <c r="AH27" s="208">
        <v>855993</v>
      </c>
      <c r="AI27" s="209">
        <f t="shared" si="4"/>
        <v>855994</v>
      </c>
      <c r="AJ27" s="210">
        <f t="shared" si="5"/>
        <v>1</v>
      </c>
      <c r="AL27" s="203">
        <f t="shared" si="6"/>
        <v>107</v>
      </c>
      <c r="AM27" s="211">
        <f t="shared" si="6"/>
        <v>147</v>
      </c>
      <c r="AN27" s="212">
        <f t="shared" si="7"/>
        <v>40</v>
      </c>
      <c r="AO27" s="213">
        <f t="shared" si="8"/>
        <v>0.27210884353741499</v>
      </c>
    </row>
    <row r="28" spans="1:41" x14ac:dyDescent="0.2">
      <c r="A28" s="103">
        <v>151</v>
      </c>
      <c r="B28" s="104">
        <v>0.375</v>
      </c>
      <c r="C28" s="105">
        <v>2013</v>
      </c>
      <c r="D28" s="105">
        <v>8</v>
      </c>
      <c r="E28" s="105">
        <v>26</v>
      </c>
      <c r="F28" s="106">
        <v>856141</v>
      </c>
      <c r="G28" s="105">
        <v>18561413</v>
      </c>
      <c r="H28" s="106">
        <v>458151</v>
      </c>
      <c r="I28" s="105">
        <v>4581518</v>
      </c>
      <c r="J28" s="105">
        <v>1</v>
      </c>
      <c r="K28" s="105">
        <v>12</v>
      </c>
      <c r="L28" s="107">
        <v>97.1524</v>
      </c>
      <c r="M28" s="106">
        <v>17.3</v>
      </c>
      <c r="N28" s="108">
        <v>28.79</v>
      </c>
      <c r="O28" s="109">
        <v>1609</v>
      </c>
      <c r="P28" s="94">
        <f t="shared" si="0"/>
        <v>1609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1609</v>
      </c>
      <c r="W28" s="116">
        <f t="shared" si="10"/>
        <v>56821.304029999999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>856141</v>
      </c>
      <c r="AF28" s="103">
        <v>151</v>
      </c>
      <c r="AG28" s="207">
        <v>26</v>
      </c>
      <c r="AH28" s="208">
        <v>856100</v>
      </c>
      <c r="AI28" s="209">
        <f t="shared" si="4"/>
        <v>856141</v>
      </c>
      <c r="AJ28" s="210">
        <f t="shared" si="5"/>
        <v>41</v>
      </c>
      <c r="AL28" s="203">
        <f t="shared" si="6"/>
        <v>1620</v>
      </c>
      <c r="AM28" s="211">
        <f t="shared" si="6"/>
        <v>1609</v>
      </c>
      <c r="AN28" s="212">
        <f t="shared" si="7"/>
        <v>-11</v>
      </c>
      <c r="AO28" s="213">
        <f t="shared" si="8"/>
        <v>-6.8365444375388437E-3</v>
      </c>
    </row>
    <row r="29" spans="1:41" x14ac:dyDescent="0.2">
      <c r="A29" s="103">
        <v>151</v>
      </c>
      <c r="B29" s="104">
        <v>0.375</v>
      </c>
      <c r="C29" s="105">
        <v>2013</v>
      </c>
      <c r="D29" s="105">
        <v>8</v>
      </c>
      <c r="E29" s="105">
        <v>27</v>
      </c>
      <c r="F29" s="106">
        <v>857750</v>
      </c>
      <c r="G29" s="105">
        <v>18577500</v>
      </c>
      <c r="H29" s="106">
        <v>458389</v>
      </c>
      <c r="I29" s="105">
        <v>4583891</v>
      </c>
      <c r="J29" s="105">
        <v>1</v>
      </c>
      <c r="K29" s="105">
        <v>12</v>
      </c>
      <c r="L29" s="107">
        <v>95.754000000000005</v>
      </c>
      <c r="M29" s="106">
        <v>18.62</v>
      </c>
      <c r="N29" s="108">
        <v>131.19999999999999</v>
      </c>
      <c r="O29" s="109">
        <v>1582</v>
      </c>
      <c r="P29" s="94">
        <f t="shared" si="0"/>
        <v>1582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1582</v>
      </c>
      <c r="W29" s="116">
        <f t="shared" si="10"/>
        <v>55867.807939999999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>857750</v>
      </c>
      <c r="AF29" s="103">
        <v>151</v>
      </c>
      <c r="AG29" s="207">
        <v>27</v>
      </c>
      <c r="AH29" s="208">
        <v>857720</v>
      </c>
      <c r="AI29" s="209">
        <f t="shared" si="4"/>
        <v>857750</v>
      </c>
      <c r="AJ29" s="210">
        <f t="shared" si="5"/>
        <v>30</v>
      </c>
      <c r="AL29" s="203">
        <f t="shared" si="6"/>
        <v>1566</v>
      </c>
      <c r="AM29" s="211">
        <f t="shared" si="6"/>
        <v>1582</v>
      </c>
      <c r="AN29" s="212">
        <f t="shared" si="7"/>
        <v>16</v>
      </c>
      <c r="AO29" s="213">
        <f t="shared" si="8"/>
        <v>1.0113780025284451E-2</v>
      </c>
    </row>
    <row r="30" spans="1:41" x14ac:dyDescent="0.2">
      <c r="A30" s="103">
        <v>151</v>
      </c>
      <c r="B30" s="104">
        <v>0.375</v>
      </c>
      <c r="C30" s="105">
        <v>2013</v>
      </c>
      <c r="D30" s="105">
        <v>8</v>
      </c>
      <c r="E30" s="105">
        <v>28</v>
      </c>
      <c r="F30" s="106">
        <v>859332</v>
      </c>
      <c r="G30" s="105">
        <v>18593321</v>
      </c>
      <c r="H30" s="106">
        <v>458623</v>
      </c>
      <c r="I30" s="105">
        <v>4586233</v>
      </c>
      <c r="J30" s="105">
        <v>1</v>
      </c>
      <c r="K30" s="105">
        <v>12</v>
      </c>
      <c r="L30" s="107">
        <v>95.874200000000002</v>
      </c>
      <c r="M30" s="106">
        <v>20.34</v>
      </c>
      <c r="N30" s="108">
        <v>118.37</v>
      </c>
      <c r="O30" s="109">
        <v>1698</v>
      </c>
      <c r="P30" s="94">
        <f t="shared" si="0"/>
        <v>1698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1698</v>
      </c>
      <c r="W30" s="116">
        <f t="shared" si="10"/>
        <v>59964.309659999999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>859332</v>
      </c>
      <c r="AF30" s="103">
        <v>151</v>
      </c>
      <c r="AG30" s="207">
        <v>28</v>
      </c>
      <c r="AH30" s="208">
        <v>859286</v>
      </c>
      <c r="AI30" s="209">
        <f t="shared" si="4"/>
        <v>859332</v>
      </c>
      <c r="AJ30" s="210">
        <f t="shared" si="5"/>
        <v>46</v>
      </c>
      <c r="AL30" s="203">
        <f t="shared" si="6"/>
        <v>-859286</v>
      </c>
      <c r="AM30" s="211">
        <f t="shared" si="6"/>
        <v>1698</v>
      </c>
      <c r="AN30" s="212">
        <f t="shared" si="7"/>
        <v>860984</v>
      </c>
      <c r="AO30" s="213">
        <f t="shared" si="8"/>
        <v>507.05771495877502</v>
      </c>
    </row>
    <row r="31" spans="1:41" x14ac:dyDescent="0.2">
      <c r="A31" s="103">
        <v>151</v>
      </c>
      <c r="B31" s="104">
        <v>0.375</v>
      </c>
      <c r="C31" s="105">
        <v>2013</v>
      </c>
      <c r="D31" s="105">
        <v>8</v>
      </c>
      <c r="E31" s="105">
        <v>29</v>
      </c>
      <c r="F31" s="106">
        <v>861030</v>
      </c>
      <c r="G31" s="105">
        <v>18610306</v>
      </c>
      <c r="H31" s="106">
        <v>458876</v>
      </c>
      <c r="I31" s="105">
        <v>4588760</v>
      </c>
      <c r="J31" s="105">
        <v>1</v>
      </c>
      <c r="K31" s="105">
        <v>12</v>
      </c>
      <c r="L31" s="107">
        <v>95.711500000000001</v>
      </c>
      <c r="M31" s="106">
        <v>20.079999999999998</v>
      </c>
      <c r="N31" s="108">
        <v>152.5</v>
      </c>
      <c r="O31" s="109">
        <v>1806</v>
      </c>
      <c r="P31" s="94">
        <f t="shared" si="0"/>
        <v>1806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1806</v>
      </c>
      <c r="W31" s="116">
        <f t="shared" si="10"/>
        <v>63778.294020000001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>861030</v>
      </c>
      <c r="AF31" s="103"/>
      <c r="AG31" s="207"/>
      <c r="AH31" s="208"/>
      <c r="AI31" s="209">
        <f t="shared" si="4"/>
        <v>861030</v>
      </c>
      <c r="AJ31" s="210">
        <f t="shared" si="5"/>
        <v>861030</v>
      </c>
      <c r="AL31" s="203">
        <f t="shared" si="6"/>
        <v>0</v>
      </c>
      <c r="AM31" s="211">
        <f t="shared" si="6"/>
        <v>1806</v>
      </c>
      <c r="AN31" s="212">
        <f t="shared" si="7"/>
        <v>1806</v>
      </c>
      <c r="AO31" s="213">
        <f t="shared" si="8"/>
        <v>1</v>
      </c>
    </row>
    <row r="32" spans="1:41" x14ac:dyDescent="0.2">
      <c r="A32" s="103">
        <v>151</v>
      </c>
      <c r="B32" s="104">
        <v>0.375</v>
      </c>
      <c r="C32" s="105">
        <v>2013</v>
      </c>
      <c r="D32" s="105">
        <v>8</v>
      </c>
      <c r="E32" s="105">
        <v>30</v>
      </c>
      <c r="F32" s="106">
        <v>862836</v>
      </c>
      <c r="G32" s="105">
        <v>18628364</v>
      </c>
      <c r="H32" s="106">
        <v>459143</v>
      </c>
      <c r="I32" s="105">
        <v>4591436</v>
      </c>
      <c r="J32" s="105">
        <v>1</v>
      </c>
      <c r="K32" s="105">
        <v>12</v>
      </c>
      <c r="L32" s="107">
        <v>95.906400000000005</v>
      </c>
      <c r="M32" s="106">
        <v>20.149999999999999</v>
      </c>
      <c r="N32" s="108">
        <v>134.91999999999999</v>
      </c>
      <c r="O32" s="109">
        <v>1592</v>
      </c>
      <c r="P32" s="94">
        <f t="shared" si="0"/>
        <v>1592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1592</v>
      </c>
      <c r="W32" s="116">
        <f t="shared" si="10"/>
        <v>56220.954639999996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>862836</v>
      </c>
      <c r="AF32" s="103"/>
      <c r="AG32" s="207"/>
      <c r="AH32" s="208"/>
      <c r="AI32" s="209">
        <f t="shared" si="4"/>
        <v>862836</v>
      </c>
      <c r="AJ32" s="210">
        <f t="shared" si="5"/>
        <v>862836</v>
      </c>
      <c r="AL32" s="203">
        <f t="shared" si="6"/>
        <v>0</v>
      </c>
      <c r="AM32" s="211">
        <f t="shared" si="6"/>
        <v>1592</v>
      </c>
      <c r="AN32" s="212">
        <f t="shared" si="7"/>
        <v>1592</v>
      </c>
      <c r="AO32" s="213">
        <f t="shared" si="8"/>
        <v>1</v>
      </c>
    </row>
    <row r="33" spans="1:41" ht="13.5" thickBot="1" x14ac:dyDescent="0.25">
      <c r="A33" s="103">
        <v>151</v>
      </c>
      <c r="B33" s="104">
        <v>0.375</v>
      </c>
      <c r="C33" s="105">
        <v>2013</v>
      </c>
      <c r="D33" s="105">
        <v>8</v>
      </c>
      <c r="E33" s="105">
        <v>31</v>
      </c>
      <c r="F33" s="106">
        <v>864428</v>
      </c>
      <c r="G33" s="105">
        <v>18644286</v>
      </c>
      <c r="H33" s="106">
        <v>459379</v>
      </c>
      <c r="I33" s="105">
        <v>4593797</v>
      </c>
      <c r="J33" s="105">
        <v>1</v>
      </c>
      <c r="K33" s="105">
        <v>12</v>
      </c>
      <c r="L33" s="107">
        <v>96.241600000000005</v>
      </c>
      <c r="M33" s="106">
        <v>21.09</v>
      </c>
      <c r="N33" s="108">
        <v>132.1</v>
      </c>
      <c r="O33" s="109">
        <v>112</v>
      </c>
      <c r="P33" s="94">
        <f t="shared" si="0"/>
        <v>112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112</v>
      </c>
      <c r="W33" s="120">
        <f t="shared" si="10"/>
        <v>3955.2430399999998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>864428</v>
      </c>
      <c r="AF33" s="103"/>
      <c r="AG33" s="207"/>
      <c r="AH33" s="208"/>
      <c r="AI33" s="209">
        <f t="shared" si="4"/>
        <v>864428</v>
      </c>
      <c r="AJ33" s="210">
        <f t="shared" si="5"/>
        <v>864428</v>
      </c>
      <c r="AL33" s="203">
        <f t="shared" si="6"/>
        <v>0</v>
      </c>
      <c r="AM33" s="214">
        <f t="shared" si="6"/>
        <v>112</v>
      </c>
      <c r="AN33" s="212">
        <f t="shared" si="7"/>
        <v>112</v>
      </c>
      <c r="AO33" s="213">
        <f t="shared" si="8"/>
        <v>1</v>
      </c>
    </row>
    <row r="34" spans="1:41" ht="13.5" thickBot="1" x14ac:dyDescent="0.25">
      <c r="A34" s="7">
        <v>151</v>
      </c>
      <c r="B34" s="121">
        <v>0.375</v>
      </c>
      <c r="C34" s="6">
        <v>2013</v>
      </c>
      <c r="D34" s="6">
        <v>9</v>
      </c>
      <c r="E34" s="6">
        <v>1</v>
      </c>
      <c r="F34" s="122">
        <v>864540</v>
      </c>
      <c r="G34" s="6">
        <v>18645403</v>
      </c>
      <c r="H34" s="122">
        <v>459396</v>
      </c>
      <c r="I34" s="6">
        <v>4593961</v>
      </c>
      <c r="J34" s="6">
        <v>1</v>
      </c>
      <c r="K34" s="6">
        <v>12</v>
      </c>
      <c r="L34" s="123">
        <v>97.397900000000007</v>
      </c>
      <c r="M34" s="122">
        <v>18.09</v>
      </c>
      <c r="N34" s="124">
        <v>29.52</v>
      </c>
      <c r="O34" s="125">
        <v>0</v>
      </c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>864540</v>
      </c>
      <c r="AF34" s="7"/>
      <c r="AG34" s="215"/>
      <c r="AH34" s="216"/>
      <c r="AI34" s="217">
        <f t="shared" si="4"/>
        <v>864540</v>
      </c>
      <c r="AJ34" s="218">
        <f t="shared" si="5"/>
        <v>864540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32</v>
      </c>
      <c r="K36" s="134" t="s">
        <v>46</v>
      </c>
      <c r="L36" s="136">
        <f>MAX(L3:L34)</f>
        <v>326.6284</v>
      </c>
      <c r="M36" s="136">
        <f>MAX(M3:M34)</f>
        <v>22.5</v>
      </c>
      <c r="N36" s="134" t="s">
        <v>12</v>
      </c>
      <c r="O36" s="136">
        <f>SUM(O3:O33)</f>
        <v>36349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36349</v>
      </c>
      <c r="W36" s="140">
        <f>SUM(W3:W33)</f>
        <v>1283652.9398299998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11</v>
      </c>
      <c r="AJ36" s="223">
        <f>SUM(AJ3:AJ33)</f>
        <v>16850930</v>
      </c>
      <c r="AK36" s="224" t="s">
        <v>52</v>
      </c>
      <c r="AL36" s="225"/>
      <c r="AM36" s="225"/>
      <c r="AN36" s="223">
        <f>SUM(AN3:AN33)</f>
        <v>864540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103.66898437499998</v>
      </c>
      <c r="M37" s="144">
        <f>AVERAGE(M3:M34)</f>
        <v>19.862187500000005</v>
      </c>
      <c r="N37" s="134" t="s">
        <v>48</v>
      </c>
      <c r="O37" s="145">
        <f>O36*35.31467</f>
        <v>1283652.93983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21</v>
      </c>
      <c r="AN37" s="228">
        <f>IFERROR(AN36/SUM(AM3:AM33),"")</f>
        <v>23.784423230350217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95.627099999999999</v>
      </c>
      <c r="M38" s="145">
        <f>MIN(M3:M34)</f>
        <v>16.2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114.03588281249999</v>
      </c>
      <c r="M44" s="152">
        <f>M37*(1+$L$43)</f>
        <v>21.848406250000007</v>
      </c>
    </row>
    <row r="45" spans="1:41" x14ac:dyDescent="0.2">
      <c r="K45" s="151" t="s">
        <v>62</v>
      </c>
      <c r="L45" s="152">
        <f>L37*(1-$L$43)</f>
        <v>93.302085937499982</v>
      </c>
      <c r="M45" s="152">
        <f>M37*(1-$L$43)</f>
        <v>17.875968750000006</v>
      </c>
    </row>
    <row r="47" spans="1:41" x14ac:dyDescent="0.2">
      <c r="A47" s="134" t="s">
        <v>63</v>
      </c>
      <c r="B47" s="153" t="s">
        <v>64</v>
      </c>
    </row>
    <row r="48" spans="1:41" x14ac:dyDescent="0.2">
      <c r="A48" s="134" t="s">
        <v>65</v>
      </c>
      <c r="B48" s="154">
        <v>40583</v>
      </c>
    </row>
  </sheetData>
  <phoneticPr fontId="0" type="noConversion"/>
  <conditionalFormatting sqref="L3:L34">
    <cfRule type="cellIs" dxfId="767" priority="47" stopIfTrue="1" operator="lessThan">
      <formula>$L$45</formula>
    </cfRule>
    <cfRule type="cellIs" dxfId="766" priority="48" stopIfTrue="1" operator="greaterThan">
      <formula>$L$44</formula>
    </cfRule>
  </conditionalFormatting>
  <conditionalFormatting sqref="M3:M34">
    <cfRule type="cellIs" dxfId="765" priority="45" stopIfTrue="1" operator="lessThan">
      <formula>$M$45</formula>
    </cfRule>
    <cfRule type="cellIs" dxfId="764" priority="46" stopIfTrue="1" operator="greaterThan">
      <formula>$M$44</formula>
    </cfRule>
  </conditionalFormatting>
  <conditionalFormatting sqref="O3:O34">
    <cfRule type="cellIs" dxfId="763" priority="44" stopIfTrue="1" operator="lessThan">
      <formula>0</formula>
    </cfRule>
  </conditionalFormatting>
  <conditionalFormatting sqref="O3:O33">
    <cfRule type="cellIs" dxfId="762" priority="43" stopIfTrue="1" operator="lessThan">
      <formula>0</formula>
    </cfRule>
  </conditionalFormatting>
  <conditionalFormatting sqref="O3">
    <cfRule type="cellIs" dxfId="761" priority="42" stopIfTrue="1" operator="notEqual">
      <formula>$P$3</formula>
    </cfRule>
  </conditionalFormatting>
  <conditionalFormatting sqref="O4">
    <cfRule type="cellIs" dxfId="760" priority="41" stopIfTrue="1" operator="notEqual">
      <formula>P$4</formula>
    </cfRule>
  </conditionalFormatting>
  <conditionalFormatting sqref="O5">
    <cfRule type="cellIs" dxfId="759" priority="40" stopIfTrue="1" operator="notEqual">
      <formula>$P$5</formula>
    </cfRule>
  </conditionalFormatting>
  <conditionalFormatting sqref="O6">
    <cfRule type="cellIs" dxfId="758" priority="39" stopIfTrue="1" operator="notEqual">
      <formula>$P$6</formula>
    </cfRule>
  </conditionalFormatting>
  <conditionalFormatting sqref="O7">
    <cfRule type="cellIs" dxfId="757" priority="38" stopIfTrue="1" operator="notEqual">
      <formula>$P$7</formula>
    </cfRule>
  </conditionalFormatting>
  <conditionalFormatting sqref="O8">
    <cfRule type="cellIs" dxfId="756" priority="37" stopIfTrue="1" operator="notEqual">
      <formula>$P$8</formula>
    </cfRule>
  </conditionalFormatting>
  <conditionalFormatting sqref="O9">
    <cfRule type="cellIs" dxfId="755" priority="36" stopIfTrue="1" operator="notEqual">
      <formula>$P$9</formula>
    </cfRule>
  </conditionalFormatting>
  <conditionalFormatting sqref="O10">
    <cfRule type="cellIs" dxfId="754" priority="34" stopIfTrue="1" operator="notEqual">
      <formula>$P$10</formula>
    </cfRule>
    <cfRule type="cellIs" dxfId="753" priority="35" stopIfTrue="1" operator="greaterThan">
      <formula>$P$10</formula>
    </cfRule>
  </conditionalFormatting>
  <conditionalFormatting sqref="O11">
    <cfRule type="cellIs" dxfId="752" priority="32" stopIfTrue="1" operator="notEqual">
      <formula>$P$11</formula>
    </cfRule>
    <cfRule type="cellIs" dxfId="751" priority="33" stopIfTrue="1" operator="greaterThan">
      <formula>$P$11</formula>
    </cfRule>
  </conditionalFormatting>
  <conditionalFormatting sqref="O12">
    <cfRule type="cellIs" dxfId="750" priority="31" stopIfTrue="1" operator="notEqual">
      <formula>$P$12</formula>
    </cfRule>
  </conditionalFormatting>
  <conditionalFormatting sqref="O14">
    <cfRule type="cellIs" dxfId="749" priority="30" stopIfTrue="1" operator="notEqual">
      <formula>$P$14</formula>
    </cfRule>
  </conditionalFormatting>
  <conditionalFormatting sqref="O15">
    <cfRule type="cellIs" dxfId="748" priority="29" stopIfTrue="1" operator="notEqual">
      <formula>$P$15</formula>
    </cfRule>
  </conditionalFormatting>
  <conditionalFormatting sqref="O16">
    <cfRule type="cellIs" dxfId="747" priority="28" stopIfTrue="1" operator="notEqual">
      <formula>$P$16</formula>
    </cfRule>
  </conditionalFormatting>
  <conditionalFormatting sqref="O17">
    <cfRule type="cellIs" dxfId="746" priority="27" stopIfTrue="1" operator="notEqual">
      <formula>$P$17</formula>
    </cfRule>
  </conditionalFormatting>
  <conditionalFormatting sqref="O18">
    <cfRule type="cellIs" dxfId="745" priority="26" stopIfTrue="1" operator="notEqual">
      <formula>$P$18</formula>
    </cfRule>
  </conditionalFormatting>
  <conditionalFormatting sqref="O19">
    <cfRule type="cellIs" dxfId="744" priority="24" stopIfTrue="1" operator="notEqual">
      <formula>$P$19</formula>
    </cfRule>
    <cfRule type="cellIs" dxfId="743" priority="25" stopIfTrue="1" operator="greaterThan">
      <formula>$P$19</formula>
    </cfRule>
  </conditionalFormatting>
  <conditionalFormatting sqref="O20">
    <cfRule type="cellIs" dxfId="742" priority="22" stopIfTrue="1" operator="notEqual">
      <formula>$P$20</formula>
    </cfRule>
    <cfRule type="cellIs" dxfId="741" priority="23" stopIfTrue="1" operator="greaterThan">
      <formula>$P$20</formula>
    </cfRule>
  </conditionalFormatting>
  <conditionalFormatting sqref="O21">
    <cfRule type="cellIs" dxfId="740" priority="21" stopIfTrue="1" operator="notEqual">
      <formula>$P$21</formula>
    </cfRule>
  </conditionalFormatting>
  <conditionalFormatting sqref="O22">
    <cfRule type="cellIs" dxfId="739" priority="20" stopIfTrue="1" operator="notEqual">
      <formula>$P$22</formula>
    </cfRule>
  </conditionalFormatting>
  <conditionalFormatting sqref="O23">
    <cfRule type="cellIs" dxfId="738" priority="19" stopIfTrue="1" operator="notEqual">
      <formula>$P$23</formula>
    </cfRule>
  </conditionalFormatting>
  <conditionalFormatting sqref="O24">
    <cfRule type="cellIs" dxfId="737" priority="17" stopIfTrue="1" operator="notEqual">
      <formula>$P$24</formula>
    </cfRule>
    <cfRule type="cellIs" dxfId="736" priority="18" stopIfTrue="1" operator="greaterThan">
      <formula>$P$24</formula>
    </cfRule>
  </conditionalFormatting>
  <conditionalFormatting sqref="O25">
    <cfRule type="cellIs" dxfId="735" priority="15" stopIfTrue="1" operator="notEqual">
      <formula>$P$25</formula>
    </cfRule>
    <cfRule type="cellIs" dxfId="734" priority="16" stopIfTrue="1" operator="greaterThan">
      <formula>$P$25</formula>
    </cfRule>
  </conditionalFormatting>
  <conditionalFormatting sqref="O26">
    <cfRule type="cellIs" dxfId="733" priority="14" stopIfTrue="1" operator="notEqual">
      <formula>$P$26</formula>
    </cfRule>
  </conditionalFormatting>
  <conditionalFormatting sqref="O27">
    <cfRule type="cellIs" dxfId="732" priority="13" stopIfTrue="1" operator="notEqual">
      <formula>$P$27</formula>
    </cfRule>
  </conditionalFormatting>
  <conditionalFormatting sqref="O28">
    <cfRule type="cellIs" dxfId="731" priority="12" stopIfTrue="1" operator="notEqual">
      <formula>$P$28</formula>
    </cfRule>
  </conditionalFormatting>
  <conditionalFormatting sqref="O29">
    <cfRule type="cellIs" dxfId="730" priority="11" stopIfTrue="1" operator="notEqual">
      <formula>$P$29</formula>
    </cfRule>
  </conditionalFormatting>
  <conditionalFormatting sqref="O30">
    <cfRule type="cellIs" dxfId="729" priority="10" stopIfTrue="1" operator="notEqual">
      <formula>$P$30</formula>
    </cfRule>
  </conditionalFormatting>
  <conditionalFormatting sqref="O31">
    <cfRule type="cellIs" dxfId="728" priority="8" stopIfTrue="1" operator="notEqual">
      <formula>$P$31</formula>
    </cfRule>
    <cfRule type="cellIs" dxfId="727" priority="9" stopIfTrue="1" operator="greaterThan">
      <formula>$P$31</formula>
    </cfRule>
  </conditionalFormatting>
  <conditionalFormatting sqref="O32">
    <cfRule type="cellIs" dxfId="726" priority="6" stopIfTrue="1" operator="notEqual">
      <formula>$P$32</formula>
    </cfRule>
    <cfRule type="cellIs" dxfId="725" priority="7" stopIfTrue="1" operator="greaterThan">
      <formula>$P$32</formula>
    </cfRule>
  </conditionalFormatting>
  <conditionalFormatting sqref="O33">
    <cfRule type="cellIs" dxfId="724" priority="5" stopIfTrue="1" operator="notEqual">
      <formula>$P$33</formula>
    </cfRule>
  </conditionalFormatting>
  <conditionalFormatting sqref="O13">
    <cfRule type="cellIs" dxfId="723" priority="4" stopIfTrue="1" operator="notEqual">
      <formula>$P$13</formula>
    </cfRule>
  </conditionalFormatting>
  <conditionalFormatting sqref="AG3:AG34">
    <cfRule type="cellIs" dxfId="722" priority="3" stopIfTrue="1" operator="notEqual">
      <formula>E3</formula>
    </cfRule>
  </conditionalFormatting>
  <conditionalFormatting sqref="AH3:AH34">
    <cfRule type="cellIs" dxfId="721" priority="2" stopIfTrue="1" operator="notBetween">
      <formula>AI3+$AG$40</formula>
      <formula>AI3-$AG$40</formula>
    </cfRule>
  </conditionalFormatting>
  <conditionalFormatting sqref="AL3:AL33">
    <cfRule type="cellIs" dxfId="720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H31" sqref="H31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129</v>
      </c>
      <c r="B3" s="88">
        <v>0.375</v>
      </c>
      <c r="C3" s="89">
        <v>2013</v>
      </c>
      <c r="D3" s="89">
        <v>8</v>
      </c>
      <c r="E3" s="89">
        <v>1</v>
      </c>
      <c r="F3" s="90">
        <v>238233</v>
      </c>
      <c r="G3" s="89">
        <v>0</v>
      </c>
      <c r="H3" s="90">
        <v>186476</v>
      </c>
      <c r="I3" s="89">
        <v>0</v>
      </c>
      <c r="J3" s="89">
        <v>0</v>
      </c>
      <c r="K3" s="89">
        <v>0</v>
      </c>
      <c r="L3" s="91">
        <v>85.493700000000004</v>
      </c>
      <c r="M3" s="90">
        <v>19.3</v>
      </c>
      <c r="N3" s="92">
        <v>0</v>
      </c>
      <c r="O3" s="93">
        <v>26850</v>
      </c>
      <c r="P3" s="94">
        <f>F4-F3</f>
        <v>26850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26850</v>
      </c>
      <c r="W3" s="99">
        <f>V3*35.31467</f>
        <v>948198.88949999993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238233</v>
      </c>
      <c r="AF3" s="87">
        <v>129</v>
      </c>
      <c r="AG3" s="92">
        <v>1</v>
      </c>
      <c r="AH3" s="200">
        <v>238233</v>
      </c>
      <c r="AI3" s="201">
        <f>IFERROR(AE3*1,0)</f>
        <v>238233</v>
      </c>
      <c r="AJ3" s="202">
        <f>(AI3-AH3)</f>
        <v>0</v>
      </c>
      <c r="AL3" s="203">
        <f>AH4-AH3</f>
        <v>-238233</v>
      </c>
      <c r="AM3" s="204">
        <f>AI4-AI3</f>
        <v>26850</v>
      </c>
      <c r="AN3" s="205">
        <f>(AM3-AL3)</f>
        <v>265083</v>
      </c>
      <c r="AO3" s="206">
        <f>IFERROR(AN3/AM3,"")</f>
        <v>9.8727374301675983</v>
      </c>
    </row>
    <row r="4" spans="1:41" x14ac:dyDescent="0.2">
      <c r="A4" s="103">
        <v>129</v>
      </c>
      <c r="B4" s="104">
        <v>0.375</v>
      </c>
      <c r="C4" s="105">
        <v>2013</v>
      </c>
      <c r="D4" s="105">
        <v>8</v>
      </c>
      <c r="E4" s="105">
        <v>2</v>
      </c>
      <c r="F4" s="106">
        <v>265083</v>
      </c>
      <c r="G4" s="105">
        <v>0</v>
      </c>
      <c r="H4" s="106">
        <v>845370</v>
      </c>
      <c r="I4" s="105">
        <v>0</v>
      </c>
      <c r="J4" s="105">
        <v>0</v>
      </c>
      <c r="K4" s="105">
        <v>0</v>
      </c>
      <c r="L4" s="107">
        <v>306.7516</v>
      </c>
      <c r="M4" s="106">
        <v>23.3</v>
      </c>
      <c r="N4" s="108">
        <v>0</v>
      </c>
      <c r="O4" s="109">
        <v>25811</v>
      </c>
      <c r="P4" s="94">
        <f t="shared" ref="P4:P33" si="0">F5-F4</f>
        <v>25811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25811</v>
      </c>
      <c r="W4" s="113">
        <f>V4*35.31467</f>
        <v>911506.94736999995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265083</v>
      </c>
      <c r="AF4" s="103"/>
      <c r="AG4" s="207"/>
      <c r="AH4" s="208"/>
      <c r="AI4" s="209">
        <f t="shared" ref="AI4:AI34" si="4">IFERROR(AE4*1,0)</f>
        <v>265083</v>
      </c>
      <c r="AJ4" s="210">
        <f t="shared" ref="AJ4:AJ34" si="5">(AI4-AH4)</f>
        <v>265083</v>
      </c>
      <c r="AL4" s="203">
        <f t="shared" ref="AL4:AM33" si="6">AH5-AH4</f>
        <v>0</v>
      </c>
      <c r="AM4" s="211">
        <f t="shared" si="6"/>
        <v>25811</v>
      </c>
      <c r="AN4" s="212">
        <f t="shared" ref="AN4:AN33" si="7">(AM4-AL4)</f>
        <v>25811</v>
      </c>
      <c r="AO4" s="213">
        <f t="shared" ref="AO4:AO33" si="8">IFERROR(AN4/AM4,"")</f>
        <v>1</v>
      </c>
    </row>
    <row r="5" spans="1:41" x14ac:dyDescent="0.2">
      <c r="A5" s="103">
        <v>129</v>
      </c>
      <c r="B5" s="104">
        <v>0.375</v>
      </c>
      <c r="C5" s="105">
        <v>2013</v>
      </c>
      <c r="D5" s="105">
        <v>8</v>
      </c>
      <c r="E5" s="105">
        <v>3</v>
      </c>
      <c r="F5" s="106">
        <v>290894</v>
      </c>
      <c r="G5" s="105">
        <v>0</v>
      </c>
      <c r="H5" s="106">
        <v>846532</v>
      </c>
      <c r="I5" s="105">
        <v>0</v>
      </c>
      <c r="J5" s="105">
        <v>0</v>
      </c>
      <c r="K5" s="105">
        <v>0</v>
      </c>
      <c r="L5" s="107">
        <v>307.49590000000001</v>
      </c>
      <c r="M5" s="106">
        <v>23.6</v>
      </c>
      <c r="N5" s="108">
        <v>0</v>
      </c>
      <c r="O5" s="109">
        <v>7770</v>
      </c>
      <c r="P5" s="94">
        <f t="shared" si="0"/>
        <v>7770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7770</v>
      </c>
      <c r="W5" s="113">
        <f t="shared" ref="W5:W33" si="10">V5*35.31467</f>
        <v>274394.98589999997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290894</v>
      </c>
      <c r="AF5" s="103"/>
      <c r="AG5" s="207"/>
      <c r="AH5" s="208"/>
      <c r="AI5" s="209">
        <f t="shared" si="4"/>
        <v>290894</v>
      </c>
      <c r="AJ5" s="210">
        <f t="shared" si="5"/>
        <v>290894</v>
      </c>
      <c r="AL5" s="203">
        <f t="shared" si="6"/>
        <v>0</v>
      </c>
      <c r="AM5" s="211">
        <f t="shared" si="6"/>
        <v>7770</v>
      </c>
      <c r="AN5" s="212">
        <f t="shared" si="7"/>
        <v>7770</v>
      </c>
      <c r="AO5" s="213">
        <f t="shared" si="8"/>
        <v>1</v>
      </c>
    </row>
    <row r="6" spans="1:41" x14ac:dyDescent="0.2">
      <c r="A6" s="103">
        <v>129</v>
      </c>
      <c r="B6" s="104">
        <v>0.375</v>
      </c>
      <c r="C6" s="105">
        <v>2013</v>
      </c>
      <c r="D6" s="105">
        <v>8</v>
      </c>
      <c r="E6" s="105">
        <v>4</v>
      </c>
      <c r="F6" s="106">
        <v>298664</v>
      </c>
      <c r="G6" s="105">
        <v>0</v>
      </c>
      <c r="H6" s="106">
        <v>846880</v>
      </c>
      <c r="I6" s="105">
        <v>0</v>
      </c>
      <c r="J6" s="105">
        <v>0</v>
      </c>
      <c r="K6" s="105">
        <v>0</v>
      </c>
      <c r="L6" s="107">
        <v>314.58</v>
      </c>
      <c r="M6" s="106">
        <v>20</v>
      </c>
      <c r="N6" s="108">
        <v>0</v>
      </c>
      <c r="O6" s="109">
        <v>5409</v>
      </c>
      <c r="P6" s="94">
        <f t="shared" si="0"/>
        <v>5409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5409</v>
      </c>
      <c r="W6" s="113">
        <f t="shared" si="10"/>
        <v>191017.05002999998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298664</v>
      </c>
      <c r="AF6" s="103"/>
      <c r="AG6" s="207"/>
      <c r="AH6" s="208"/>
      <c r="AI6" s="209">
        <f t="shared" si="4"/>
        <v>298664</v>
      </c>
      <c r="AJ6" s="210">
        <f t="shared" si="5"/>
        <v>298664</v>
      </c>
      <c r="AL6" s="203">
        <f t="shared" si="6"/>
        <v>0</v>
      </c>
      <c r="AM6" s="211">
        <f t="shared" si="6"/>
        <v>5409</v>
      </c>
      <c r="AN6" s="212">
        <f t="shared" si="7"/>
        <v>5409</v>
      </c>
      <c r="AO6" s="213">
        <f t="shared" si="8"/>
        <v>1</v>
      </c>
    </row>
    <row r="7" spans="1:41" x14ac:dyDescent="0.2">
      <c r="A7" s="103">
        <v>129</v>
      </c>
      <c r="B7" s="104">
        <v>0.375</v>
      </c>
      <c r="C7" s="105">
        <v>2013</v>
      </c>
      <c r="D7" s="105">
        <v>8</v>
      </c>
      <c r="E7" s="105">
        <v>5</v>
      </c>
      <c r="F7" s="106">
        <v>304073</v>
      </c>
      <c r="G7" s="105">
        <v>0</v>
      </c>
      <c r="H7" s="106">
        <v>847117</v>
      </c>
      <c r="I7" s="105">
        <v>0</v>
      </c>
      <c r="J7" s="105">
        <v>0</v>
      </c>
      <c r="K7" s="105">
        <v>0</v>
      </c>
      <c r="L7" s="107">
        <v>315.4178</v>
      </c>
      <c r="M7" s="106">
        <v>22.4</v>
      </c>
      <c r="N7" s="108">
        <v>0</v>
      </c>
      <c r="O7" s="109">
        <v>25801</v>
      </c>
      <c r="P7" s="94">
        <f t="shared" si="0"/>
        <v>25801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25801</v>
      </c>
      <c r="W7" s="113">
        <f t="shared" si="10"/>
        <v>911153.80067000003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304073</v>
      </c>
      <c r="AF7" s="103"/>
      <c r="AG7" s="207"/>
      <c r="AH7" s="208"/>
      <c r="AI7" s="209">
        <f t="shared" si="4"/>
        <v>304073</v>
      </c>
      <c r="AJ7" s="210">
        <f t="shared" si="5"/>
        <v>304073</v>
      </c>
      <c r="AL7" s="203">
        <f t="shared" si="6"/>
        <v>0</v>
      </c>
      <c r="AM7" s="211">
        <f t="shared" si="6"/>
        <v>25801</v>
      </c>
      <c r="AN7" s="212">
        <f t="shared" si="7"/>
        <v>25801</v>
      </c>
      <c r="AO7" s="213">
        <f t="shared" si="8"/>
        <v>1</v>
      </c>
    </row>
    <row r="8" spans="1:41" x14ac:dyDescent="0.2">
      <c r="A8" s="103">
        <v>129</v>
      </c>
      <c r="B8" s="104">
        <v>0.375</v>
      </c>
      <c r="C8" s="105">
        <v>2013</v>
      </c>
      <c r="D8" s="105">
        <v>8</v>
      </c>
      <c r="E8" s="105">
        <v>6</v>
      </c>
      <c r="F8" s="106">
        <v>329874</v>
      </c>
      <c r="G8" s="105">
        <v>0</v>
      </c>
      <c r="H8" s="106">
        <v>848281</v>
      </c>
      <c r="I8" s="105">
        <v>0</v>
      </c>
      <c r="J8" s="105">
        <v>0</v>
      </c>
      <c r="K8" s="105">
        <v>0</v>
      </c>
      <c r="L8" s="107">
        <v>306.54930000000002</v>
      </c>
      <c r="M8" s="106">
        <v>23.4</v>
      </c>
      <c r="N8" s="108">
        <v>0</v>
      </c>
      <c r="O8" s="109">
        <v>26379</v>
      </c>
      <c r="P8" s="94">
        <f t="shared" si="0"/>
        <v>26379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26379</v>
      </c>
      <c r="W8" s="113">
        <f t="shared" si="10"/>
        <v>931565.67992999998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329874</v>
      </c>
      <c r="AF8" s="103"/>
      <c r="AG8" s="207"/>
      <c r="AH8" s="208"/>
      <c r="AI8" s="209">
        <f t="shared" si="4"/>
        <v>329874</v>
      </c>
      <c r="AJ8" s="210">
        <f t="shared" si="5"/>
        <v>329874</v>
      </c>
      <c r="AL8" s="203">
        <f t="shared" si="6"/>
        <v>0</v>
      </c>
      <c r="AM8" s="211">
        <f t="shared" si="6"/>
        <v>26379</v>
      </c>
      <c r="AN8" s="212">
        <f t="shared" si="7"/>
        <v>26379</v>
      </c>
      <c r="AO8" s="213">
        <f t="shared" si="8"/>
        <v>1</v>
      </c>
    </row>
    <row r="9" spans="1:41" x14ac:dyDescent="0.2">
      <c r="A9" s="103">
        <v>129</v>
      </c>
      <c r="B9" s="104">
        <v>0.375</v>
      </c>
      <c r="C9" s="105">
        <v>2013</v>
      </c>
      <c r="D9" s="105">
        <v>8</v>
      </c>
      <c r="E9" s="105">
        <v>7</v>
      </c>
      <c r="F9" s="106">
        <v>356253</v>
      </c>
      <c r="G9" s="105">
        <v>0</v>
      </c>
      <c r="H9" s="106">
        <v>849477</v>
      </c>
      <c r="I9" s="105">
        <v>0</v>
      </c>
      <c r="J9" s="105">
        <v>0</v>
      </c>
      <c r="K9" s="105">
        <v>0</v>
      </c>
      <c r="L9" s="107">
        <v>305.5455</v>
      </c>
      <c r="M9" s="106">
        <v>23.8</v>
      </c>
      <c r="N9" s="108">
        <v>0</v>
      </c>
      <c r="O9" s="109">
        <v>26684</v>
      </c>
      <c r="P9" s="94">
        <f t="shared" si="0"/>
        <v>26684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26684</v>
      </c>
      <c r="W9" s="113">
        <f t="shared" si="10"/>
        <v>942336.65428000002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356253</v>
      </c>
      <c r="AF9" s="103"/>
      <c r="AG9" s="207"/>
      <c r="AH9" s="208"/>
      <c r="AI9" s="209">
        <f t="shared" si="4"/>
        <v>356253</v>
      </c>
      <c r="AJ9" s="210">
        <f t="shared" si="5"/>
        <v>356253</v>
      </c>
      <c r="AL9" s="203">
        <f t="shared" si="6"/>
        <v>0</v>
      </c>
      <c r="AM9" s="211">
        <f t="shared" si="6"/>
        <v>26684</v>
      </c>
      <c r="AN9" s="212">
        <f t="shared" si="7"/>
        <v>26684</v>
      </c>
      <c r="AO9" s="213">
        <f t="shared" si="8"/>
        <v>1</v>
      </c>
    </row>
    <row r="10" spans="1:41" x14ac:dyDescent="0.2">
      <c r="A10" s="103">
        <v>129</v>
      </c>
      <c r="B10" s="104">
        <v>0.375</v>
      </c>
      <c r="C10" s="105">
        <v>2013</v>
      </c>
      <c r="D10" s="105">
        <v>8</v>
      </c>
      <c r="E10" s="105">
        <v>8</v>
      </c>
      <c r="F10" s="106">
        <v>382937</v>
      </c>
      <c r="G10" s="105">
        <v>0</v>
      </c>
      <c r="H10" s="106">
        <v>850649</v>
      </c>
      <c r="I10" s="105">
        <v>0</v>
      </c>
      <c r="J10" s="105">
        <v>0</v>
      </c>
      <c r="K10" s="105">
        <v>0</v>
      </c>
      <c r="L10" s="107">
        <v>315.07420000000002</v>
      </c>
      <c r="M10" s="106">
        <v>23.8</v>
      </c>
      <c r="N10" s="108">
        <v>0</v>
      </c>
      <c r="O10" s="109">
        <v>27277</v>
      </c>
      <c r="P10" s="94">
        <f t="shared" si="0"/>
        <v>27277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27277</v>
      </c>
      <c r="W10" s="113">
        <f t="shared" si="10"/>
        <v>963278.25358999998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382937</v>
      </c>
      <c r="AF10" s="103"/>
      <c r="AG10" s="207"/>
      <c r="AH10" s="208"/>
      <c r="AI10" s="209">
        <f t="shared" si="4"/>
        <v>382937</v>
      </c>
      <c r="AJ10" s="210">
        <f t="shared" si="5"/>
        <v>382937</v>
      </c>
      <c r="AL10" s="203">
        <f t="shared" si="6"/>
        <v>0</v>
      </c>
      <c r="AM10" s="211">
        <f t="shared" si="6"/>
        <v>27277</v>
      </c>
      <c r="AN10" s="212">
        <f t="shared" si="7"/>
        <v>27277</v>
      </c>
      <c r="AO10" s="213">
        <f t="shared" si="8"/>
        <v>1</v>
      </c>
    </row>
    <row r="11" spans="1:41" x14ac:dyDescent="0.2">
      <c r="A11" s="103">
        <v>129</v>
      </c>
      <c r="B11" s="104">
        <v>0.375</v>
      </c>
      <c r="C11" s="105">
        <v>2013</v>
      </c>
      <c r="D11" s="105">
        <v>8</v>
      </c>
      <c r="E11" s="105">
        <v>9</v>
      </c>
      <c r="F11" s="106">
        <v>410214</v>
      </c>
      <c r="G11" s="105">
        <v>0</v>
      </c>
      <c r="H11" s="106">
        <v>851837</v>
      </c>
      <c r="I11" s="105">
        <v>0</v>
      </c>
      <c r="J11" s="105">
        <v>0</v>
      </c>
      <c r="K11" s="105">
        <v>0</v>
      </c>
      <c r="L11" s="107">
        <v>317.16770000000002</v>
      </c>
      <c r="M11" s="106">
        <v>23.5</v>
      </c>
      <c r="N11" s="108">
        <v>0</v>
      </c>
      <c r="O11" s="109">
        <v>27090</v>
      </c>
      <c r="P11" s="94">
        <f t="shared" si="0"/>
        <v>27090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27090</v>
      </c>
      <c r="W11" s="116">
        <f t="shared" si="10"/>
        <v>956674.41029999999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410214</v>
      </c>
      <c r="AF11" s="103"/>
      <c r="AG11" s="207"/>
      <c r="AH11" s="208"/>
      <c r="AI11" s="209">
        <f t="shared" si="4"/>
        <v>410214</v>
      </c>
      <c r="AJ11" s="210">
        <f t="shared" si="5"/>
        <v>410214</v>
      </c>
      <c r="AL11" s="203">
        <f t="shared" si="6"/>
        <v>0</v>
      </c>
      <c r="AM11" s="211">
        <f t="shared" si="6"/>
        <v>27090</v>
      </c>
      <c r="AN11" s="212">
        <f t="shared" si="7"/>
        <v>27090</v>
      </c>
      <c r="AO11" s="213">
        <f t="shared" si="8"/>
        <v>1</v>
      </c>
    </row>
    <row r="12" spans="1:41" x14ac:dyDescent="0.2">
      <c r="A12" s="103">
        <v>129</v>
      </c>
      <c r="B12" s="104">
        <v>0.375</v>
      </c>
      <c r="C12" s="105">
        <v>2013</v>
      </c>
      <c r="D12" s="105">
        <v>8</v>
      </c>
      <c r="E12" s="105">
        <v>10</v>
      </c>
      <c r="F12" s="106">
        <v>437304</v>
      </c>
      <c r="G12" s="105">
        <v>0</v>
      </c>
      <c r="H12" s="106">
        <v>853009</v>
      </c>
      <c r="I12" s="105">
        <v>0</v>
      </c>
      <c r="J12" s="105">
        <v>0</v>
      </c>
      <c r="K12" s="105">
        <v>0</v>
      </c>
      <c r="L12" s="107">
        <v>319.69200000000001</v>
      </c>
      <c r="M12" s="106">
        <v>23.9</v>
      </c>
      <c r="N12" s="108">
        <v>0</v>
      </c>
      <c r="O12" s="109">
        <v>8119</v>
      </c>
      <c r="P12" s="94">
        <f t="shared" si="0"/>
        <v>8119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8119</v>
      </c>
      <c r="W12" s="116">
        <f t="shared" si="10"/>
        <v>286719.80573000002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437304</v>
      </c>
      <c r="AF12" s="103"/>
      <c r="AG12" s="207"/>
      <c r="AH12" s="208"/>
      <c r="AI12" s="209">
        <f t="shared" si="4"/>
        <v>437304</v>
      </c>
      <c r="AJ12" s="210">
        <f t="shared" si="5"/>
        <v>437304</v>
      </c>
      <c r="AL12" s="203">
        <f t="shared" si="6"/>
        <v>0</v>
      </c>
      <c r="AM12" s="211">
        <f t="shared" si="6"/>
        <v>8119</v>
      </c>
      <c r="AN12" s="212">
        <f t="shared" si="7"/>
        <v>8119</v>
      </c>
      <c r="AO12" s="213">
        <f t="shared" si="8"/>
        <v>1</v>
      </c>
    </row>
    <row r="13" spans="1:41" x14ac:dyDescent="0.2">
      <c r="A13" s="103">
        <v>129</v>
      </c>
      <c r="B13" s="104">
        <v>0.375</v>
      </c>
      <c r="C13" s="105">
        <v>2013</v>
      </c>
      <c r="D13" s="105">
        <v>8</v>
      </c>
      <c r="E13" s="105">
        <v>11</v>
      </c>
      <c r="F13" s="106">
        <v>445423</v>
      </c>
      <c r="G13" s="105">
        <v>0</v>
      </c>
      <c r="H13" s="106">
        <v>853358</v>
      </c>
      <c r="I13" s="105">
        <v>0</v>
      </c>
      <c r="J13" s="105">
        <v>0</v>
      </c>
      <c r="K13" s="105">
        <v>0</v>
      </c>
      <c r="L13" s="107">
        <v>327.62360000000001</v>
      </c>
      <c r="M13" s="106">
        <v>19.899999999999999</v>
      </c>
      <c r="N13" s="108">
        <v>0</v>
      </c>
      <c r="O13" s="109">
        <v>4508</v>
      </c>
      <c r="P13" s="94">
        <f t="shared" si="0"/>
        <v>4508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4508</v>
      </c>
      <c r="W13" s="116">
        <f t="shared" si="10"/>
        <v>159198.53236000001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445423</v>
      </c>
      <c r="AF13" s="103"/>
      <c r="AG13" s="207"/>
      <c r="AH13" s="208"/>
      <c r="AI13" s="209">
        <f t="shared" si="4"/>
        <v>445423</v>
      </c>
      <c r="AJ13" s="210">
        <f t="shared" si="5"/>
        <v>445423</v>
      </c>
      <c r="AL13" s="203">
        <f t="shared" si="6"/>
        <v>0</v>
      </c>
      <c r="AM13" s="211">
        <f t="shared" si="6"/>
        <v>4508</v>
      </c>
      <c r="AN13" s="212">
        <f t="shared" si="7"/>
        <v>4508</v>
      </c>
      <c r="AO13" s="213">
        <f t="shared" si="8"/>
        <v>1</v>
      </c>
    </row>
    <row r="14" spans="1:41" x14ac:dyDescent="0.2">
      <c r="A14" s="103">
        <v>129</v>
      </c>
      <c r="B14" s="104">
        <v>0.375</v>
      </c>
      <c r="C14" s="105">
        <v>2013</v>
      </c>
      <c r="D14" s="105">
        <v>8</v>
      </c>
      <c r="E14" s="105">
        <v>12</v>
      </c>
      <c r="F14" s="106">
        <v>449931</v>
      </c>
      <c r="G14" s="105">
        <v>0</v>
      </c>
      <c r="H14" s="106">
        <v>853547</v>
      </c>
      <c r="I14" s="105">
        <v>0</v>
      </c>
      <c r="J14" s="105">
        <v>0</v>
      </c>
      <c r="K14" s="105">
        <v>0</v>
      </c>
      <c r="L14" s="107">
        <v>328.721</v>
      </c>
      <c r="M14" s="106">
        <v>19.899999999999999</v>
      </c>
      <c r="N14" s="108">
        <v>0</v>
      </c>
      <c r="O14" s="109">
        <v>16568</v>
      </c>
      <c r="P14" s="94">
        <f t="shared" si="0"/>
        <v>16568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16568</v>
      </c>
      <c r="W14" s="116">
        <f t="shared" si="10"/>
        <v>585093.45256000001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449931</v>
      </c>
      <c r="AF14" s="103"/>
      <c r="AG14" s="207"/>
      <c r="AH14" s="208"/>
      <c r="AI14" s="209">
        <f t="shared" si="4"/>
        <v>449931</v>
      </c>
      <c r="AJ14" s="210">
        <f t="shared" si="5"/>
        <v>449931</v>
      </c>
      <c r="AL14" s="203">
        <f t="shared" si="6"/>
        <v>0</v>
      </c>
      <c r="AM14" s="211">
        <f t="shared" si="6"/>
        <v>16568</v>
      </c>
      <c r="AN14" s="212">
        <f t="shared" si="7"/>
        <v>16568</v>
      </c>
      <c r="AO14" s="213">
        <f t="shared" si="8"/>
        <v>1</v>
      </c>
    </row>
    <row r="15" spans="1:41" x14ac:dyDescent="0.2">
      <c r="A15" s="103">
        <v>129</v>
      </c>
      <c r="B15" s="104">
        <v>0.375</v>
      </c>
      <c r="C15" s="105">
        <v>2013</v>
      </c>
      <c r="D15" s="105">
        <v>8</v>
      </c>
      <c r="E15" s="105">
        <v>13</v>
      </c>
      <c r="F15" s="106">
        <v>466499</v>
      </c>
      <c r="G15" s="105">
        <v>0</v>
      </c>
      <c r="H15" s="106">
        <v>854261</v>
      </c>
      <c r="I15" s="105">
        <v>0</v>
      </c>
      <c r="J15" s="105">
        <v>0</v>
      </c>
      <c r="K15" s="105">
        <v>0</v>
      </c>
      <c r="L15" s="107">
        <v>319.96620000000001</v>
      </c>
      <c r="M15" s="106">
        <v>22.9</v>
      </c>
      <c r="N15" s="108">
        <v>0</v>
      </c>
      <c r="O15" s="109">
        <v>27025</v>
      </c>
      <c r="P15" s="94">
        <f t="shared" si="0"/>
        <v>27025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27025</v>
      </c>
      <c r="W15" s="116">
        <f t="shared" si="10"/>
        <v>954378.95675000001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466499</v>
      </c>
      <c r="AF15" s="103"/>
      <c r="AG15" s="207"/>
      <c r="AH15" s="208"/>
      <c r="AI15" s="209">
        <f t="shared" si="4"/>
        <v>466499</v>
      </c>
      <c r="AJ15" s="210">
        <f t="shared" si="5"/>
        <v>466499</v>
      </c>
      <c r="AL15" s="203">
        <f t="shared" si="6"/>
        <v>0</v>
      </c>
      <c r="AM15" s="211">
        <f t="shared" si="6"/>
        <v>27025</v>
      </c>
      <c r="AN15" s="212">
        <f t="shared" si="7"/>
        <v>27025</v>
      </c>
      <c r="AO15" s="213">
        <f t="shared" si="8"/>
        <v>1</v>
      </c>
    </row>
    <row r="16" spans="1:41" x14ac:dyDescent="0.2">
      <c r="A16" s="103">
        <v>129</v>
      </c>
      <c r="B16" s="104">
        <v>0.375</v>
      </c>
      <c r="C16" s="105">
        <v>2013</v>
      </c>
      <c r="D16" s="105">
        <v>8</v>
      </c>
      <c r="E16" s="105">
        <v>14</v>
      </c>
      <c r="F16" s="106">
        <v>493524</v>
      </c>
      <c r="G16" s="105">
        <v>0</v>
      </c>
      <c r="H16" s="106">
        <v>855440</v>
      </c>
      <c r="I16" s="105">
        <v>0</v>
      </c>
      <c r="J16" s="105">
        <v>0</v>
      </c>
      <c r="K16" s="105">
        <v>0</v>
      </c>
      <c r="L16" s="107">
        <v>316.53519999999997</v>
      </c>
      <c r="M16" s="106">
        <v>23.3</v>
      </c>
      <c r="N16" s="108">
        <v>0</v>
      </c>
      <c r="O16" s="109">
        <v>26986</v>
      </c>
      <c r="P16" s="94">
        <f t="shared" si="0"/>
        <v>26986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26986</v>
      </c>
      <c r="W16" s="116">
        <f t="shared" si="10"/>
        <v>953001.68461999996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493524</v>
      </c>
      <c r="AF16" s="103"/>
      <c r="AG16" s="207"/>
      <c r="AH16" s="208"/>
      <c r="AI16" s="209">
        <f t="shared" si="4"/>
        <v>493524</v>
      </c>
      <c r="AJ16" s="210">
        <f t="shared" si="5"/>
        <v>493524</v>
      </c>
      <c r="AL16" s="203">
        <f t="shared" si="6"/>
        <v>0</v>
      </c>
      <c r="AM16" s="211">
        <f t="shared" si="6"/>
        <v>26986</v>
      </c>
      <c r="AN16" s="212">
        <f t="shared" si="7"/>
        <v>26986</v>
      </c>
      <c r="AO16" s="213">
        <f t="shared" si="8"/>
        <v>1</v>
      </c>
    </row>
    <row r="17" spans="1:41" x14ac:dyDescent="0.2">
      <c r="A17" s="103">
        <v>129</v>
      </c>
      <c r="B17" s="104">
        <v>0.375</v>
      </c>
      <c r="C17" s="105">
        <v>2013</v>
      </c>
      <c r="D17" s="105">
        <v>8</v>
      </c>
      <c r="E17" s="105">
        <v>15</v>
      </c>
      <c r="F17" s="106">
        <v>520510</v>
      </c>
      <c r="G17" s="105">
        <v>0</v>
      </c>
      <c r="H17" s="106">
        <v>856618</v>
      </c>
      <c r="I17" s="105">
        <v>0</v>
      </c>
      <c r="J17" s="105">
        <v>0</v>
      </c>
      <c r="K17" s="105">
        <v>0</v>
      </c>
      <c r="L17" s="107">
        <v>316.50630000000001</v>
      </c>
      <c r="M17" s="106">
        <v>23.7</v>
      </c>
      <c r="N17" s="108">
        <v>0</v>
      </c>
      <c r="O17" s="109">
        <v>26835</v>
      </c>
      <c r="P17" s="94">
        <f t="shared" si="0"/>
        <v>26835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26835</v>
      </c>
      <c r="W17" s="116">
        <f t="shared" si="10"/>
        <v>947669.16945000004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520510</v>
      </c>
      <c r="AF17" s="103"/>
      <c r="AG17" s="207"/>
      <c r="AH17" s="208"/>
      <c r="AI17" s="209">
        <f t="shared" si="4"/>
        <v>520510</v>
      </c>
      <c r="AJ17" s="210">
        <f t="shared" si="5"/>
        <v>520510</v>
      </c>
      <c r="AL17" s="203">
        <f t="shared" si="6"/>
        <v>0</v>
      </c>
      <c r="AM17" s="211">
        <f t="shared" si="6"/>
        <v>26835</v>
      </c>
      <c r="AN17" s="212">
        <f t="shared" si="7"/>
        <v>26835</v>
      </c>
      <c r="AO17" s="213">
        <f t="shared" si="8"/>
        <v>1</v>
      </c>
    </row>
    <row r="18" spans="1:41" x14ac:dyDescent="0.2">
      <c r="A18" s="103">
        <v>129</v>
      </c>
      <c r="B18" s="104">
        <v>0.375</v>
      </c>
      <c r="C18" s="105">
        <v>2013</v>
      </c>
      <c r="D18" s="105">
        <v>8</v>
      </c>
      <c r="E18" s="105">
        <v>16</v>
      </c>
      <c r="F18" s="106">
        <v>547345</v>
      </c>
      <c r="G18" s="105">
        <v>0</v>
      </c>
      <c r="H18" s="106">
        <v>857792</v>
      </c>
      <c r="I18" s="105">
        <v>0</v>
      </c>
      <c r="J18" s="105">
        <v>0</v>
      </c>
      <c r="K18" s="105">
        <v>0</v>
      </c>
      <c r="L18" s="107">
        <v>316.30959999999999</v>
      </c>
      <c r="M18" s="106">
        <v>23.9</v>
      </c>
      <c r="N18" s="108">
        <v>0</v>
      </c>
      <c r="O18" s="109">
        <v>25077</v>
      </c>
      <c r="P18" s="94">
        <f t="shared" si="0"/>
        <v>25077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25077</v>
      </c>
      <c r="W18" s="116">
        <f t="shared" si="10"/>
        <v>885585.97959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547345</v>
      </c>
      <c r="AF18" s="103"/>
      <c r="AG18" s="207"/>
      <c r="AH18" s="208"/>
      <c r="AI18" s="209">
        <f t="shared" si="4"/>
        <v>547345</v>
      </c>
      <c r="AJ18" s="210">
        <f t="shared" si="5"/>
        <v>547345</v>
      </c>
      <c r="AL18" s="203">
        <f t="shared" si="6"/>
        <v>0</v>
      </c>
      <c r="AM18" s="211">
        <f t="shared" si="6"/>
        <v>25077</v>
      </c>
      <c r="AN18" s="212">
        <f t="shared" si="7"/>
        <v>25077</v>
      </c>
      <c r="AO18" s="213">
        <f t="shared" si="8"/>
        <v>1</v>
      </c>
    </row>
    <row r="19" spans="1:41" x14ac:dyDescent="0.2">
      <c r="A19" s="103">
        <v>129</v>
      </c>
      <c r="B19" s="104">
        <v>0.375</v>
      </c>
      <c r="C19" s="105">
        <v>2013</v>
      </c>
      <c r="D19" s="105">
        <v>8</v>
      </c>
      <c r="E19" s="105">
        <v>17</v>
      </c>
      <c r="F19" s="106">
        <v>572422</v>
      </c>
      <c r="G19" s="105">
        <v>0</v>
      </c>
      <c r="H19" s="106">
        <v>858881</v>
      </c>
      <c r="I19" s="105">
        <v>0</v>
      </c>
      <c r="J19" s="105">
        <v>0</v>
      </c>
      <c r="K19" s="105">
        <v>0</v>
      </c>
      <c r="L19" s="107">
        <v>318.60469999999998</v>
      </c>
      <c r="M19" s="106">
        <v>23.6</v>
      </c>
      <c r="N19" s="108">
        <v>0</v>
      </c>
      <c r="O19" s="109">
        <v>5754</v>
      </c>
      <c r="P19" s="94">
        <f t="shared" si="0"/>
        <v>5754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5754</v>
      </c>
      <c r="W19" s="116">
        <f t="shared" si="10"/>
        <v>203200.61118000001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572422</v>
      </c>
      <c r="AF19" s="103"/>
      <c r="AG19" s="207"/>
      <c r="AH19" s="208"/>
      <c r="AI19" s="209">
        <f t="shared" si="4"/>
        <v>572422</v>
      </c>
      <c r="AJ19" s="210">
        <f t="shared" si="5"/>
        <v>572422</v>
      </c>
      <c r="AL19" s="203">
        <f t="shared" si="6"/>
        <v>0</v>
      </c>
      <c r="AM19" s="211">
        <f t="shared" si="6"/>
        <v>5754</v>
      </c>
      <c r="AN19" s="212">
        <f t="shared" si="7"/>
        <v>5754</v>
      </c>
      <c r="AO19" s="213">
        <f t="shared" si="8"/>
        <v>1</v>
      </c>
    </row>
    <row r="20" spans="1:41" x14ac:dyDescent="0.2">
      <c r="A20" s="103">
        <v>129</v>
      </c>
      <c r="B20" s="104">
        <v>0.375</v>
      </c>
      <c r="C20" s="105">
        <v>2013</v>
      </c>
      <c r="D20" s="105">
        <v>8</v>
      </c>
      <c r="E20" s="105">
        <v>18</v>
      </c>
      <c r="F20" s="106">
        <v>578176</v>
      </c>
      <c r="G20" s="105">
        <v>0</v>
      </c>
      <c r="H20" s="106">
        <v>859126</v>
      </c>
      <c r="I20" s="105">
        <v>0</v>
      </c>
      <c r="J20" s="105">
        <v>0</v>
      </c>
      <c r="K20" s="105">
        <v>0</v>
      </c>
      <c r="L20" s="107">
        <v>328.3571</v>
      </c>
      <c r="M20" s="106">
        <v>20.3</v>
      </c>
      <c r="N20" s="108">
        <v>0</v>
      </c>
      <c r="O20" s="109">
        <v>4570</v>
      </c>
      <c r="P20" s="94">
        <f t="shared" si="0"/>
        <v>4570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4570</v>
      </c>
      <c r="W20" s="116">
        <f t="shared" si="10"/>
        <v>161388.04190000001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578176</v>
      </c>
      <c r="AF20" s="103"/>
      <c r="AG20" s="207"/>
      <c r="AH20" s="208"/>
      <c r="AI20" s="209">
        <f t="shared" si="4"/>
        <v>578176</v>
      </c>
      <c r="AJ20" s="210">
        <f t="shared" si="5"/>
        <v>578176</v>
      </c>
      <c r="AL20" s="203">
        <f t="shared" si="6"/>
        <v>582803</v>
      </c>
      <c r="AM20" s="211">
        <f t="shared" si="6"/>
        <v>4570</v>
      </c>
      <c r="AN20" s="212">
        <f t="shared" si="7"/>
        <v>-578233</v>
      </c>
      <c r="AO20" s="213">
        <f t="shared" si="8"/>
        <v>-126.52800875273523</v>
      </c>
    </row>
    <row r="21" spans="1:41" x14ac:dyDescent="0.2">
      <c r="A21" s="103">
        <v>129</v>
      </c>
      <c r="B21" s="104">
        <v>0.375</v>
      </c>
      <c r="C21" s="105">
        <v>2013</v>
      </c>
      <c r="D21" s="105">
        <v>8</v>
      </c>
      <c r="E21" s="105">
        <v>19</v>
      </c>
      <c r="F21" s="106">
        <v>582746</v>
      </c>
      <c r="G21" s="105">
        <v>0</v>
      </c>
      <c r="H21" s="106">
        <v>859318</v>
      </c>
      <c r="I21" s="105">
        <v>0</v>
      </c>
      <c r="J21" s="105">
        <v>0</v>
      </c>
      <c r="K21" s="105">
        <v>0</v>
      </c>
      <c r="L21" s="107">
        <v>328.6164</v>
      </c>
      <c r="M21" s="106">
        <v>22.9</v>
      </c>
      <c r="N21" s="108">
        <v>0</v>
      </c>
      <c r="O21" s="109">
        <v>23375</v>
      </c>
      <c r="P21" s="94">
        <f t="shared" si="0"/>
        <v>23375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23375</v>
      </c>
      <c r="W21" s="116">
        <f t="shared" si="10"/>
        <v>825480.41125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582746</v>
      </c>
      <c r="AF21" s="103">
        <v>129</v>
      </c>
      <c r="AG21" s="207">
        <v>19</v>
      </c>
      <c r="AH21" s="208">
        <v>582803</v>
      </c>
      <c r="AI21" s="209">
        <f t="shared" si="4"/>
        <v>582746</v>
      </c>
      <c r="AJ21" s="210">
        <f t="shared" si="5"/>
        <v>-57</v>
      </c>
      <c r="AL21" s="203">
        <f t="shared" si="6"/>
        <v>23381</v>
      </c>
      <c r="AM21" s="211">
        <f t="shared" si="6"/>
        <v>23375</v>
      </c>
      <c r="AN21" s="212">
        <f t="shared" si="7"/>
        <v>-6</v>
      </c>
      <c r="AO21" s="213">
        <f t="shared" si="8"/>
        <v>-2.5668449197860962E-4</v>
      </c>
    </row>
    <row r="22" spans="1:41" x14ac:dyDescent="0.2">
      <c r="A22" s="103">
        <v>129</v>
      </c>
      <c r="B22" s="104">
        <v>0.375</v>
      </c>
      <c r="C22" s="105">
        <v>2013</v>
      </c>
      <c r="D22" s="105">
        <v>8</v>
      </c>
      <c r="E22" s="105">
        <v>20</v>
      </c>
      <c r="F22" s="106">
        <v>606121</v>
      </c>
      <c r="G22" s="105">
        <v>0</v>
      </c>
      <c r="H22" s="106">
        <v>860332</v>
      </c>
      <c r="I22" s="105">
        <v>0</v>
      </c>
      <c r="J22" s="105">
        <v>0</v>
      </c>
      <c r="K22" s="105">
        <v>0</v>
      </c>
      <c r="L22" s="107">
        <v>318.38</v>
      </c>
      <c r="M22" s="106">
        <v>23.3</v>
      </c>
      <c r="N22" s="108">
        <v>0</v>
      </c>
      <c r="O22" s="109">
        <v>25374</v>
      </c>
      <c r="P22" s="94">
        <f t="shared" si="0"/>
        <v>25374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25374</v>
      </c>
      <c r="W22" s="116">
        <f t="shared" si="10"/>
        <v>896074.43657999998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606121</v>
      </c>
      <c r="AF22" s="103">
        <v>129</v>
      </c>
      <c r="AG22" s="207">
        <v>20</v>
      </c>
      <c r="AH22" s="208">
        <v>606184</v>
      </c>
      <c r="AI22" s="209">
        <f t="shared" si="4"/>
        <v>606121</v>
      </c>
      <c r="AJ22" s="210">
        <f t="shared" si="5"/>
        <v>-63</v>
      </c>
      <c r="AL22" s="203">
        <f t="shared" si="6"/>
        <v>25386</v>
      </c>
      <c r="AM22" s="211">
        <f t="shared" si="6"/>
        <v>25374</v>
      </c>
      <c r="AN22" s="212">
        <f t="shared" si="7"/>
        <v>-12</v>
      </c>
      <c r="AO22" s="213">
        <f t="shared" si="8"/>
        <v>-4.7292504138094112E-4</v>
      </c>
    </row>
    <row r="23" spans="1:41" x14ac:dyDescent="0.2">
      <c r="A23" s="103">
        <v>129</v>
      </c>
      <c r="B23" s="104">
        <v>0.375</v>
      </c>
      <c r="C23" s="105">
        <v>2013</v>
      </c>
      <c r="D23" s="105">
        <v>8</v>
      </c>
      <c r="E23" s="105">
        <v>21</v>
      </c>
      <c r="F23" s="106">
        <v>631495</v>
      </c>
      <c r="G23" s="105">
        <v>0</v>
      </c>
      <c r="H23" s="106">
        <v>861437</v>
      </c>
      <c r="I23" s="105">
        <v>0</v>
      </c>
      <c r="J23" s="105">
        <v>0</v>
      </c>
      <c r="K23" s="105">
        <v>0</v>
      </c>
      <c r="L23" s="107">
        <v>316.5822</v>
      </c>
      <c r="M23" s="106">
        <v>23</v>
      </c>
      <c r="N23" s="108">
        <v>0</v>
      </c>
      <c r="O23" s="109">
        <v>27008</v>
      </c>
      <c r="P23" s="94">
        <f t="shared" si="0"/>
        <v>27008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27008</v>
      </c>
      <c r="W23" s="116">
        <f t="shared" si="10"/>
        <v>953778.60736000002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631495</v>
      </c>
      <c r="AF23" s="103">
        <v>129</v>
      </c>
      <c r="AG23" s="207">
        <v>21</v>
      </c>
      <c r="AH23" s="208">
        <v>631570</v>
      </c>
      <c r="AI23" s="209">
        <f t="shared" si="4"/>
        <v>631495</v>
      </c>
      <c r="AJ23" s="210">
        <f t="shared" si="5"/>
        <v>-75</v>
      </c>
      <c r="AL23" s="203">
        <f t="shared" si="6"/>
        <v>27010</v>
      </c>
      <c r="AM23" s="211">
        <f t="shared" si="6"/>
        <v>27008</v>
      </c>
      <c r="AN23" s="212">
        <f t="shared" si="7"/>
        <v>-2</v>
      </c>
      <c r="AO23" s="213">
        <f t="shared" si="8"/>
        <v>-7.4052132701421807E-5</v>
      </c>
    </row>
    <row r="24" spans="1:41" x14ac:dyDescent="0.2">
      <c r="A24" s="103">
        <v>129</v>
      </c>
      <c r="B24" s="104">
        <v>0.375</v>
      </c>
      <c r="C24" s="105">
        <v>2013</v>
      </c>
      <c r="D24" s="105">
        <v>8</v>
      </c>
      <c r="E24" s="105">
        <v>22</v>
      </c>
      <c r="F24" s="106">
        <v>658503</v>
      </c>
      <c r="G24" s="105">
        <v>0</v>
      </c>
      <c r="H24" s="106">
        <v>862608</v>
      </c>
      <c r="I24" s="105">
        <v>0</v>
      </c>
      <c r="J24" s="105">
        <v>0</v>
      </c>
      <c r="K24" s="105">
        <v>0</v>
      </c>
      <c r="L24" s="107">
        <v>317.82229999999998</v>
      </c>
      <c r="M24" s="106">
        <v>22.8</v>
      </c>
      <c r="N24" s="108">
        <v>0</v>
      </c>
      <c r="O24" s="109">
        <v>25232</v>
      </c>
      <c r="P24" s="94">
        <f t="shared" si="0"/>
        <v>25232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25232</v>
      </c>
      <c r="W24" s="116">
        <f t="shared" si="10"/>
        <v>891059.75344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658503</v>
      </c>
      <c r="AF24" s="103">
        <v>129</v>
      </c>
      <c r="AG24" s="207">
        <v>22</v>
      </c>
      <c r="AH24" s="208">
        <v>658580</v>
      </c>
      <c r="AI24" s="209">
        <f t="shared" si="4"/>
        <v>658503</v>
      </c>
      <c r="AJ24" s="210">
        <f t="shared" si="5"/>
        <v>-77</v>
      </c>
      <c r="AL24" s="203">
        <f t="shared" si="6"/>
        <v>25233</v>
      </c>
      <c r="AM24" s="211">
        <f t="shared" si="6"/>
        <v>25232</v>
      </c>
      <c r="AN24" s="212">
        <f t="shared" si="7"/>
        <v>-1</v>
      </c>
      <c r="AO24" s="213">
        <f t="shared" si="8"/>
        <v>-3.9632213062777425E-5</v>
      </c>
    </row>
    <row r="25" spans="1:41" x14ac:dyDescent="0.2">
      <c r="A25" s="103">
        <v>129</v>
      </c>
      <c r="B25" s="104">
        <v>0.375</v>
      </c>
      <c r="C25" s="105">
        <v>2013</v>
      </c>
      <c r="D25" s="105">
        <v>8</v>
      </c>
      <c r="E25" s="105">
        <v>23</v>
      </c>
      <c r="F25" s="106">
        <v>683735</v>
      </c>
      <c r="G25" s="105">
        <v>0</v>
      </c>
      <c r="H25" s="106">
        <v>863704</v>
      </c>
      <c r="I25" s="105">
        <v>0</v>
      </c>
      <c r="J25" s="105">
        <v>0</v>
      </c>
      <c r="K25" s="105">
        <v>0</v>
      </c>
      <c r="L25" s="107">
        <v>318.21519999999998</v>
      </c>
      <c r="M25" s="106">
        <v>23.6</v>
      </c>
      <c r="N25" s="108">
        <v>0</v>
      </c>
      <c r="O25" s="109">
        <v>23109</v>
      </c>
      <c r="P25" s="94">
        <f t="shared" si="0"/>
        <v>23109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23109</v>
      </c>
      <c r="W25" s="116">
        <f t="shared" si="10"/>
        <v>816086.70903000003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683735</v>
      </c>
      <c r="AF25" s="103">
        <v>129</v>
      </c>
      <c r="AG25" s="207">
        <v>23</v>
      </c>
      <c r="AH25" s="208">
        <v>683813</v>
      </c>
      <c r="AI25" s="209">
        <f t="shared" si="4"/>
        <v>683735</v>
      </c>
      <c r="AJ25" s="210">
        <f t="shared" si="5"/>
        <v>-78</v>
      </c>
      <c r="AL25" s="203">
        <f t="shared" si="6"/>
        <v>23109</v>
      </c>
      <c r="AM25" s="211">
        <f t="shared" si="6"/>
        <v>23109</v>
      </c>
      <c r="AN25" s="212">
        <f t="shared" si="7"/>
        <v>0</v>
      </c>
      <c r="AO25" s="213">
        <f t="shared" si="8"/>
        <v>0</v>
      </c>
    </row>
    <row r="26" spans="1:41" x14ac:dyDescent="0.2">
      <c r="A26" s="103">
        <v>129</v>
      </c>
      <c r="B26" s="104">
        <v>0.375</v>
      </c>
      <c r="C26" s="105">
        <v>2013</v>
      </c>
      <c r="D26" s="105">
        <v>8</v>
      </c>
      <c r="E26" s="105">
        <v>24</v>
      </c>
      <c r="F26" s="106">
        <v>706844</v>
      </c>
      <c r="G26" s="105">
        <v>0</v>
      </c>
      <c r="H26" s="106">
        <v>864703</v>
      </c>
      <c r="I26" s="105">
        <v>0</v>
      </c>
      <c r="J26" s="105">
        <v>0</v>
      </c>
      <c r="K26" s="105">
        <v>0</v>
      </c>
      <c r="L26" s="107">
        <v>319.6225</v>
      </c>
      <c r="M26" s="106">
        <v>23.9</v>
      </c>
      <c r="N26" s="108">
        <v>0</v>
      </c>
      <c r="O26" s="109">
        <v>7530</v>
      </c>
      <c r="P26" s="94">
        <f t="shared" si="0"/>
        <v>7530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7530</v>
      </c>
      <c r="W26" s="116">
        <f t="shared" si="10"/>
        <v>265919.46509999997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>706844</v>
      </c>
      <c r="AF26" s="103">
        <v>129</v>
      </c>
      <c r="AG26" s="207">
        <v>24</v>
      </c>
      <c r="AH26" s="208">
        <v>706922</v>
      </c>
      <c r="AI26" s="209">
        <f t="shared" si="4"/>
        <v>706844</v>
      </c>
      <c r="AJ26" s="210">
        <f t="shared" si="5"/>
        <v>-78</v>
      </c>
      <c r="AL26" s="203">
        <f t="shared" si="6"/>
        <v>7451</v>
      </c>
      <c r="AM26" s="211">
        <f t="shared" si="6"/>
        <v>7530</v>
      </c>
      <c r="AN26" s="212">
        <f t="shared" si="7"/>
        <v>79</v>
      </c>
      <c r="AO26" s="213">
        <f t="shared" si="8"/>
        <v>1.049136786188579E-2</v>
      </c>
    </row>
    <row r="27" spans="1:41" x14ac:dyDescent="0.2">
      <c r="A27" s="103">
        <v>129</v>
      </c>
      <c r="B27" s="104">
        <v>0.375</v>
      </c>
      <c r="C27" s="105">
        <v>2013</v>
      </c>
      <c r="D27" s="105">
        <v>8</v>
      </c>
      <c r="E27" s="105">
        <v>25</v>
      </c>
      <c r="F27" s="106">
        <v>714374</v>
      </c>
      <c r="G27" s="105">
        <v>0</v>
      </c>
      <c r="H27" s="106">
        <v>865028</v>
      </c>
      <c r="I27" s="105">
        <v>0</v>
      </c>
      <c r="J27" s="105">
        <v>0</v>
      </c>
      <c r="K27" s="105">
        <v>0</v>
      </c>
      <c r="L27" s="107">
        <v>327.22179999999997</v>
      </c>
      <c r="M27" s="106">
        <v>20.7</v>
      </c>
      <c r="N27" s="108">
        <v>0</v>
      </c>
      <c r="O27" s="109">
        <v>6591</v>
      </c>
      <c r="P27" s="94">
        <f t="shared" si="0"/>
        <v>6591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6591</v>
      </c>
      <c r="W27" s="116">
        <f t="shared" si="10"/>
        <v>232758.98997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>714374</v>
      </c>
      <c r="AF27" s="103">
        <v>129</v>
      </c>
      <c r="AG27" s="207">
        <v>25</v>
      </c>
      <c r="AH27" s="208">
        <v>714373</v>
      </c>
      <c r="AI27" s="209">
        <f t="shared" si="4"/>
        <v>714374</v>
      </c>
      <c r="AJ27" s="210">
        <f t="shared" si="5"/>
        <v>1</v>
      </c>
      <c r="AL27" s="203">
        <f t="shared" si="6"/>
        <v>6672</v>
      </c>
      <c r="AM27" s="211">
        <f t="shared" si="6"/>
        <v>6591</v>
      </c>
      <c r="AN27" s="212">
        <f t="shared" si="7"/>
        <v>-81</v>
      </c>
      <c r="AO27" s="213">
        <f t="shared" si="8"/>
        <v>-1.2289485662266727E-2</v>
      </c>
    </row>
    <row r="28" spans="1:41" x14ac:dyDescent="0.2">
      <c r="A28" s="103">
        <v>129</v>
      </c>
      <c r="B28" s="104">
        <v>0.375</v>
      </c>
      <c r="C28" s="105">
        <v>2013</v>
      </c>
      <c r="D28" s="105">
        <v>8</v>
      </c>
      <c r="E28" s="105">
        <v>26</v>
      </c>
      <c r="F28" s="106">
        <v>720965</v>
      </c>
      <c r="G28" s="105">
        <v>0</v>
      </c>
      <c r="H28" s="106">
        <v>865307</v>
      </c>
      <c r="I28" s="105">
        <v>0</v>
      </c>
      <c r="J28" s="105">
        <v>0</v>
      </c>
      <c r="K28" s="105">
        <v>0</v>
      </c>
      <c r="L28" s="107">
        <v>328.2183</v>
      </c>
      <c r="M28" s="106">
        <v>21.4</v>
      </c>
      <c r="N28" s="108">
        <v>0</v>
      </c>
      <c r="O28" s="109">
        <v>24278</v>
      </c>
      <c r="P28" s="94">
        <f t="shared" si="0"/>
        <v>24278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24278</v>
      </c>
      <c r="W28" s="116">
        <f t="shared" si="10"/>
        <v>857369.55825999996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>720965</v>
      </c>
      <c r="AF28" s="103">
        <v>129</v>
      </c>
      <c r="AG28" s="207">
        <v>26</v>
      </c>
      <c r="AH28" s="208">
        <v>721045</v>
      </c>
      <c r="AI28" s="209">
        <f t="shared" si="4"/>
        <v>720965</v>
      </c>
      <c r="AJ28" s="210">
        <f t="shared" si="5"/>
        <v>-80</v>
      </c>
      <c r="AL28" s="203">
        <f t="shared" si="6"/>
        <v>24289</v>
      </c>
      <c r="AM28" s="211">
        <f t="shared" si="6"/>
        <v>24278</v>
      </c>
      <c r="AN28" s="212">
        <f t="shared" si="7"/>
        <v>-11</v>
      </c>
      <c r="AO28" s="213">
        <f t="shared" si="8"/>
        <v>-4.5308509761924373E-4</v>
      </c>
    </row>
    <row r="29" spans="1:41" x14ac:dyDescent="0.2">
      <c r="A29" s="103">
        <v>129</v>
      </c>
      <c r="B29" s="104">
        <v>0.375</v>
      </c>
      <c r="C29" s="105">
        <v>2013</v>
      </c>
      <c r="D29" s="105">
        <v>8</v>
      </c>
      <c r="E29" s="105">
        <v>27</v>
      </c>
      <c r="F29" s="106">
        <v>745243</v>
      </c>
      <c r="G29" s="105">
        <v>0</v>
      </c>
      <c r="H29" s="106">
        <v>866357</v>
      </c>
      <c r="I29" s="105">
        <v>0</v>
      </c>
      <c r="J29" s="105">
        <v>0</v>
      </c>
      <c r="K29" s="105">
        <v>0</v>
      </c>
      <c r="L29" s="107">
        <v>318.45179999999999</v>
      </c>
      <c r="M29" s="106">
        <v>22.7</v>
      </c>
      <c r="N29" s="108">
        <v>0</v>
      </c>
      <c r="O29" s="109">
        <v>26092</v>
      </c>
      <c r="P29" s="94">
        <f t="shared" si="0"/>
        <v>26092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26092</v>
      </c>
      <c r="W29" s="116">
        <f t="shared" si="10"/>
        <v>921430.36963999993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>745243</v>
      </c>
      <c r="AF29" s="103">
        <v>129</v>
      </c>
      <c r="AG29" s="207">
        <v>27</v>
      </c>
      <c r="AH29" s="208">
        <v>745334</v>
      </c>
      <c r="AI29" s="209">
        <f t="shared" si="4"/>
        <v>745243</v>
      </c>
      <c r="AJ29" s="210">
        <f t="shared" si="5"/>
        <v>-91</v>
      </c>
      <c r="AL29" s="203">
        <f t="shared" si="6"/>
        <v>26103</v>
      </c>
      <c r="AM29" s="211">
        <f t="shared" si="6"/>
        <v>26092</v>
      </c>
      <c r="AN29" s="212">
        <f t="shared" si="7"/>
        <v>-11</v>
      </c>
      <c r="AO29" s="213">
        <f t="shared" si="8"/>
        <v>-4.2158516020236085E-4</v>
      </c>
    </row>
    <row r="30" spans="1:41" x14ac:dyDescent="0.2">
      <c r="A30" s="103">
        <v>129</v>
      </c>
      <c r="B30" s="104">
        <v>0.375</v>
      </c>
      <c r="C30" s="105">
        <v>2013</v>
      </c>
      <c r="D30" s="105">
        <v>8</v>
      </c>
      <c r="E30" s="105">
        <v>28</v>
      </c>
      <c r="F30" s="106">
        <v>771335</v>
      </c>
      <c r="G30" s="105">
        <v>0</v>
      </c>
      <c r="H30" s="106">
        <v>867493</v>
      </c>
      <c r="I30" s="105">
        <v>0</v>
      </c>
      <c r="J30" s="105">
        <v>0</v>
      </c>
      <c r="K30" s="105">
        <v>0</v>
      </c>
      <c r="L30" s="107">
        <v>316.84010000000001</v>
      </c>
      <c r="M30" s="106">
        <v>23.2</v>
      </c>
      <c r="N30" s="108">
        <v>0</v>
      </c>
      <c r="O30" s="109">
        <v>26302</v>
      </c>
      <c r="P30" s="94">
        <f t="shared" si="0"/>
        <v>26302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26302</v>
      </c>
      <c r="W30" s="116">
        <f t="shared" si="10"/>
        <v>928846.45033999998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>771335</v>
      </c>
      <c r="AF30" s="103">
        <v>129</v>
      </c>
      <c r="AG30" s="207">
        <v>28</v>
      </c>
      <c r="AH30" s="208">
        <v>771437</v>
      </c>
      <c r="AI30" s="209">
        <f t="shared" si="4"/>
        <v>771335</v>
      </c>
      <c r="AJ30" s="210">
        <f t="shared" si="5"/>
        <v>-102</v>
      </c>
      <c r="AL30" s="203">
        <f t="shared" si="6"/>
        <v>-771437</v>
      </c>
      <c r="AM30" s="211">
        <f t="shared" si="6"/>
        <v>26302</v>
      </c>
      <c r="AN30" s="212">
        <f t="shared" si="7"/>
        <v>797739</v>
      </c>
      <c r="AO30" s="213">
        <f t="shared" si="8"/>
        <v>30.329974906851191</v>
      </c>
    </row>
    <row r="31" spans="1:41" x14ac:dyDescent="0.2">
      <c r="A31" s="103">
        <v>129</v>
      </c>
      <c r="B31" s="104">
        <v>0.375</v>
      </c>
      <c r="C31" s="105">
        <v>2013</v>
      </c>
      <c r="D31" s="105">
        <v>8</v>
      </c>
      <c r="E31" s="105">
        <v>29</v>
      </c>
      <c r="F31" s="106">
        <v>797637</v>
      </c>
      <c r="G31" s="105">
        <v>0</v>
      </c>
      <c r="H31" s="106">
        <v>868644</v>
      </c>
      <c r="I31" s="105">
        <v>0</v>
      </c>
      <c r="J31" s="105">
        <v>0</v>
      </c>
      <c r="K31" s="105">
        <v>0</v>
      </c>
      <c r="L31" s="107">
        <v>315.61500000000001</v>
      </c>
      <c r="M31" s="106">
        <v>23.3</v>
      </c>
      <c r="N31" s="108">
        <v>0</v>
      </c>
      <c r="O31" s="109">
        <v>25679</v>
      </c>
      <c r="P31" s="94">
        <f t="shared" si="0"/>
        <v>25679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25679</v>
      </c>
      <c r="W31" s="116">
        <f t="shared" si="10"/>
        <v>906845.41093000001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>797637</v>
      </c>
      <c r="AF31" s="103"/>
      <c r="AG31" s="207"/>
      <c r="AH31" s="208"/>
      <c r="AI31" s="209">
        <f t="shared" si="4"/>
        <v>797637</v>
      </c>
      <c r="AJ31" s="210">
        <f t="shared" si="5"/>
        <v>797637</v>
      </c>
      <c r="AL31" s="203">
        <f t="shared" si="6"/>
        <v>0</v>
      </c>
      <c r="AM31" s="211">
        <f t="shared" si="6"/>
        <v>25679</v>
      </c>
      <c r="AN31" s="212">
        <f t="shared" si="7"/>
        <v>25679</v>
      </c>
      <c r="AO31" s="213">
        <f t="shared" si="8"/>
        <v>1</v>
      </c>
    </row>
    <row r="32" spans="1:41" x14ac:dyDescent="0.2">
      <c r="A32" s="103">
        <v>129</v>
      </c>
      <c r="B32" s="104">
        <v>0.375</v>
      </c>
      <c r="C32" s="105">
        <v>2013</v>
      </c>
      <c r="D32" s="105">
        <v>8</v>
      </c>
      <c r="E32" s="105">
        <v>30</v>
      </c>
      <c r="F32" s="106">
        <v>823316</v>
      </c>
      <c r="G32" s="105">
        <v>0</v>
      </c>
      <c r="H32" s="106">
        <v>869761</v>
      </c>
      <c r="I32" s="105">
        <v>0</v>
      </c>
      <c r="J32" s="105">
        <v>0</v>
      </c>
      <c r="K32" s="105">
        <v>0</v>
      </c>
      <c r="L32" s="107">
        <v>317.17009999999999</v>
      </c>
      <c r="M32" s="106">
        <v>23.1</v>
      </c>
      <c r="N32" s="108">
        <v>0</v>
      </c>
      <c r="O32" s="109">
        <v>25839</v>
      </c>
      <c r="P32" s="94">
        <f t="shared" si="0"/>
        <v>25839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25839</v>
      </c>
      <c r="W32" s="116">
        <f t="shared" si="10"/>
        <v>912495.75812999997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>823316</v>
      </c>
      <c r="AF32" s="103"/>
      <c r="AG32" s="207"/>
      <c r="AH32" s="208"/>
      <c r="AI32" s="209">
        <f t="shared" si="4"/>
        <v>823316</v>
      </c>
      <c r="AJ32" s="210">
        <f t="shared" si="5"/>
        <v>823316</v>
      </c>
      <c r="AL32" s="203">
        <f t="shared" si="6"/>
        <v>0</v>
      </c>
      <c r="AM32" s="211">
        <f t="shared" si="6"/>
        <v>25839</v>
      </c>
      <c r="AN32" s="212">
        <f t="shared" si="7"/>
        <v>25839</v>
      </c>
      <c r="AO32" s="213">
        <f t="shared" si="8"/>
        <v>1</v>
      </c>
    </row>
    <row r="33" spans="1:41" ht="13.5" thickBot="1" x14ac:dyDescent="0.25">
      <c r="A33" s="103">
        <v>129</v>
      </c>
      <c r="B33" s="104">
        <v>0.375</v>
      </c>
      <c r="C33" s="105">
        <v>2013</v>
      </c>
      <c r="D33" s="105">
        <v>8</v>
      </c>
      <c r="E33" s="105">
        <v>31</v>
      </c>
      <c r="F33" s="106">
        <v>849155</v>
      </c>
      <c r="G33" s="105">
        <v>0</v>
      </c>
      <c r="H33" s="106">
        <v>870884</v>
      </c>
      <c r="I33" s="105">
        <v>0</v>
      </c>
      <c r="J33" s="105">
        <v>0</v>
      </c>
      <c r="K33" s="105">
        <v>0</v>
      </c>
      <c r="L33" s="107">
        <v>317.87299999999999</v>
      </c>
      <c r="M33" s="106">
        <v>23.6</v>
      </c>
      <c r="N33" s="108">
        <v>0</v>
      </c>
      <c r="O33" s="109">
        <v>12100</v>
      </c>
      <c r="P33" s="94">
        <f t="shared" si="0"/>
        <v>12100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12100</v>
      </c>
      <c r="W33" s="120">
        <f t="shared" si="10"/>
        <v>427307.50699999998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>849155</v>
      </c>
      <c r="AF33" s="103"/>
      <c r="AG33" s="207"/>
      <c r="AH33" s="208"/>
      <c r="AI33" s="209">
        <f t="shared" si="4"/>
        <v>849155</v>
      </c>
      <c r="AJ33" s="210">
        <f t="shared" si="5"/>
        <v>849155</v>
      </c>
      <c r="AL33" s="203">
        <f t="shared" si="6"/>
        <v>0</v>
      </c>
      <c r="AM33" s="214">
        <f t="shared" si="6"/>
        <v>12100</v>
      </c>
      <c r="AN33" s="212">
        <f t="shared" si="7"/>
        <v>12100</v>
      </c>
      <c r="AO33" s="213">
        <f t="shared" si="8"/>
        <v>1</v>
      </c>
    </row>
    <row r="34" spans="1:41" ht="13.5" thickBot="1" x14ac:dyDescent="0.25">
      <c r="A34" s="7">
        <v>129</v>
      </c>
      <c r="B34" s="121">
        <v>0.375</v>
      </c>
      <c r="C34" s="6">
        <v>2013</v>
      </c>
      <c r="D34" s="6">
        <v>9</v>
      </c>
      <c r="E34" s="6">
        <v>1</v>
      </c>
      <c r="F34" s="122">
        <v>861255</v>
      </c>
      <c r="G34" s="6">
        <v>0</v>
      </c>
      <c r="H34" s="122">
        <v>871398</v>
      </c>
      <c r="I34" s="6">
        <v>0</v>
      </c>
      <c r="J34" s="6">
        <v>0</v>
      </c>
      <c r="K34" s="6">
        <v>0</v>
      </c>
      <c r="L34" s="123">
        <v>326.6284</v>
      </c>
      <c r="M34" s="122">
        <v>22.5</v>
      </c>
      <c r="N34" s="124">
        <v>0</v>
      </c>
      <c r="O34" s="125">
        <v>0</v>
      </c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>861255</v>
      </c>
      <c r="AF34" s="7"/>
      <c r="AG34" s="215"/>
      <c r="AH34" s="216"/>
      <c r="AI34" s="217">
        <f t="shared" si="4"/>
        <v>861255</v>
      </c>
      <c r="AJ34" s="218">
        <f t="shared" si="5"/>
        <v>861255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32</v>
      </c>
      <c r="K36" s="134" t="s">
        <v>46</v>
      </c>
      <c r="L36" s="136">
        <f>MAX(L3:L34)</f>
        <v>328.721</v>
      </c>
      <c r="M36" s="136">
        <f>MAX(M3:M34)</f>
        <v>23.9</v>
      </c>
      <c r="N36" s="134" t="s">
        <v>12</v>
      </c>
      <c r="O36" s="136">
        <f>SUM(O3:O33)</f>
        <v>623022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623022</v>
      </c>
      <c r="W36" s="140">
        <f>SUM(W3:W33)</f>
        <v>22001816.332740001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11</v>
      </c>
      <c r="AJ36" s="223">
        <f>SUM(AJ3:AJ33)</f>
        <v>9618534</v>
      </c>
      <c r="AK36" s="224" t="s">
        <v>52</v>
      </c>
      <c r="AL36" s="225"/>
      <c r="AM36" s="225"/>
      <c r="AN36" s="223">
        <f>SUM(AN3:AN33)</f>
        <v>861255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311.05151562499992</v>
      </c>
      <c r="M37" s="144">
        <f>AVERAGE(M3:M34)</f>
        <v>22.640625000000004</v>
      </c>
      <c r="N37" s="134" t="s">
        <v>48</v>
      </c>
      <c r="O37" s="145">
        <f>O36*35.31467</f>
        <v>22001816.332740001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21</v>
      </c>
      <c r="AN37" s="228">
        <f>IFERROR(AN36/SUM(AM3:AM33),"")</f>
        <v>1.3823829656095612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85.493700000000004</v>
      </c>
      <c r="M38" s="145">
        <f>MIN(M3:M34)</f>
        <v>19.3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342.15666718749992</v>
      </c>
      <c r="M44" s="152">
        <f>M37*(1+$L$43)</f>
        <v>24.904687500000005</v>
      </c>
    </row>
    <row r="45" spans="1:41" x14ac:dyDescent="0.2">
      <c r="K45" s="151" t="s">
        <v>62</v>
      </c>
      <c r="L45" s="152">
        <f>L37*(1-$L$43)</f>
        <v>279.94636406249992</v>
      </c>
      <c r="M45" s="152">
        <f>M37*(1-$L$43)</f>
        <v>20.376562500000002</v>
      </c>
    </row>
    <row r="47" spans="1:41" x14ac:dyDescent="0.2">
      <c r="A47" s="134" t="s">
        <v>63</v>
      </c>
      <c r="B47" s="153" t="s">
        <v>64</v>
      </c>
    </row>
    <row r="48" spans="1:41" x14ac:dyDescent="0.2">
      <c r="A48" s="134" t="s">
        <v>65</v>
      </c>
      <c r="B48" s="154">
        <v>40583</v>
      </c>
    </row>
  </sheetData>
  <phoneticPr fontId="0" type="noConversion"/>
  <conditionalFormatting sqref="L3:L34">
    <cfRule type="cellIs" dxfId="719" priority="47" stopIfTrue="1" operator="lessThan">
      <formula>$L$45</formula>
    </cfRule>
    <cfRule type="cellIs" dxfId="718" priority="48" stopIfTrue="1" operator="greaterThan">
      <formula>$L$44</formula>
    </cfRule>
  </conditionalFormatting>
  <conditionalFormatting sqref="M3:M34">
    <cfRule type="cellIs" dxfId="717" priority="45" stopIfTrue="1" operator="lessThan">
      <formula>$M$45</formula>
    </cfRule>
    <cfRule type="cellIs" dxfId="716" priority="46" stopIfTrue="1" operator="greaterThan">
      <formula>$M$44</formula>
    </cfRule>
  </conditionalFormatting>
  <conditionalFormatting sqref="O3:O34">
    <cfRule type="cellIs" dxfId="715" priority="44" stopIfTrue="1" operator="lessThan">
      <formula>0</formula>
    </cfRule>
  </conditionalFormatting>
  <conditionalFormatting sqref="O3:O33">
    <cfRule type="cellIs" dxfId="714" priority="43" stopIfTrue="1" operator="lessThan">
      <formula>0</formula>
    </cfRule>
  </conditionalFormatting>
  <conditionalFormatting sqref="O3">
    <cfRule type="cellIs" dxfId="713" priority="42" stopIfTrue="1" operator="notEqual">
      <formula>$P$3</formula>
    </cfRule>
  </conditionalFormatting>
  <conditionalFormatting sqref="O4">
    <cfRule type="cellIs" dxfId="712" priority="41" stopIfTrue="1" operator="notEqual">
      <formula>P$4</formula>
    </cfRule>
  </conditionalFormatting>
  <conditionalFormatting sqref="O5">
    <cfRule type="cellIs" dxfId="711" priority="40" stopIfTrue="1" operator="notEqual">
      <formula>$P$5</formula>
    </cfRule>
  </conditionalFormatting>
  <conditionalFormatting sqref="O6">
    <cfRule type="cellIs" dxfId="710" priority="39" stopIfTrue="1" operator="notEqual">
      <formula>$P$6</formula>
    </cfRule>
  </conditionalFormatting>
  <conditionalFormatting sqref="O7">
    <cfRule type="cellIs" dxfId="709" priority="38" stopIfTrue="1" operator="notEqual">
      <formula>$P$7</formula>
    </cfRule>
  </conditionalFormatting>
  <conditionalFormatting sqref="O8">
    <cfRule type="cellIs" dxfId="708" priority="37" stopIfTrue="1" operator="notEqual">
      <formula>$P$8</formula>
    </cfRule>
  </conditionalFormatting>
  <conditionalFormatting sqref="O9">
    <cfRule type="cellIs" dxfId="707" priority="36" stopIfTrue="1" operator="notEqual">
      <formula>$P$9</formula>
    </cfRule>
  </conditionalFormatting>
  <conditionalFormatting sqref="O10">
    <cfRule type="cellIs" dxfId="706" priority="34" stopIfTrue="1" operator="notEqual">
      <formula>$P$10</formula>
    </cfRule>
    <cfRule type="cellIs" dxfId="705" priority="35" stopIfTrue="1" operator="greaterThan">
      <formula>$P$10</formula>
    </cfRule>
  </conditionalFormatting>
  <conditionalFormatting sqref="O11">
    <cfRule type="cellIs" dxfId="704" priority="32" stopIfTrue="1" operator="notEqual">
      <formula>$P$11</formula>
    </cfRule>
    <cfRule type="cellIs" dxfId="703" priority="33" stopIfTrue="1" operator="greaterThan">
      <formula>$P$11</formula>
    </cfRule>
  </conditionalFormatting>
  <conditionalFormatting sqref="O12">
    <cfRule type="cellIs" dxfId="702" priority="31" stopIfTrue="1" operator="notEqual">
      <formula>$P$12</formula>
    </cfRule>
  </conditionalFormatting>
  <conditionalFormatting sqref="O14">
    <cfRule type="cellIs" dxfId="701" priority="30" stopIfTrue="1" operator="notEqual">
      <formula>$P$14</formula>
    </cfRule>
  </conditionalFormatting>
  <conditionalFormatting sqref="O15">
    <cfRule type="cellIs" dxfId="700" priority="29" stopIfTrue="1" operator="notEqual">
      <formula>$P$15</formula>
    </cfRule>
  </conditionalFormatting>
  <conditionalFormatting sqref="O16">
    <cfRule type="cellIs" dxfId="699" priority="28" stopIfTrue="1" operator="notEqual">
      <formula>$P$16</formula>
    </cfRule>
  </conditionalFormatting>
  <conditionalFormatting sqref="O17">
    <cfRule type="cellIs" dxfId="698" priority="27" stopIfTrue="1" operator="notEqual">
      <formula>$P$17</formula>
    </cfRule>
  </conditionalFormatting>
  <conditionalFormatting sqref="O18">
    <cfRule type="cellIs" dxfId="697" priority="26" stopIfTrue="1" operator="notEqual">
      <formula>$P$18</formula>
    </cfRule>
  </conditionalFormatting>
  <conditionalFormatting sqref="O19">
    <cfRule type="cellIs" dxfId="696" priority="24" stopIfTrue="1" operator="notEqual">
      <formula>$P$19</formula>
    </cfRule>
    <cfRule type="cellIs" dxfId="695" priority="25" stopIfTrue="1" operator="greaterThan">
      <formula>$P$19</formula>
    </cfRule>
  </conditionalFormatting>
  <conditionalFormatting sqref="O20">
    <cfRule type="cellIs" dxfId="694" priority="22" stopIfTrue="1" operator="notEqual">
      <formula>$P$20</formula>
    </cfRule>
    <cfRule type="cellIs" dxfId="693" priority="23" stopIfTrue="1" operator="greaterThan">
      <formula>$P$20</formula>
    </cfRule>
  </conditionalFormatting>
  <conditionalFormatting sqref="O21">
    <cfRule type="cellIs" dxfId="692" priority="21" stopIfTrue="1" operator="notEqual">
      <formula>$P$21</formula>
    </cfRule>
  </conditionalFormatting>
  <conditionalFormatting sqref="O22">
    <cfRule type="cellIs" dxfId="691" priority="20" stopIfTrue="1" operator="notEqual">
      <formula>$P$22</formula>
    </cfRule>
  </conditionalFormatting>
  <conditionalFormatting sqref="O23">
    <cfRule type="cellIs" dxfId="690" priority="19" stopIfTrue="1" operator="notEqual">
      <formula>$P$23</formula>
    </cfRule>
  </conditionalFormatting>
  <conditionalFormatting sqref="O24">
    <cfRule type="cellIs" dxfId="689" priority="17" stopIfTrue="1" operator="notEqual">
      <formula>$P$24</formula>
    </cfRule>
    <cfRule type="cellIs" dxfId="688" priority="18" stopIfTrue="1" operator="greaterThan">
      <formula>$P$24</formula>
    </cfRule>
  </conditionalFormatting>
  <conditionalFormatting sqref="O25">
    <cfRule type="cellIs" dxfId="687" priority="15" stopIfTrue="1" operator="notEqual">
      <formula>$P$25</formula>
    </cfRule>
    <cfRule type="cellIs" dxfId="686" priority="16" stopIfTrue="1" operator="greaterThan">
      <formula>$P$25</formula>
    </cfRule>
  </conditionalFormatting>
  <conditionalFormatting sqref="O26">
    <cfRule type="cellIs" dxfId="685" priority="14" stopIfTrue="1" operator="notEqual">
      <formula>$P$26</formula>
    </cfRule>
  </conditionalFormatting>
  <conditionalFormatting sqref="O27">
    <cfRule type="cellIs" dxfId="684" priority="13" stopIfTrue="1" operator="notEqual">
      <formula>$P$27</formula>
    </cfRule>
  </conditionalFormatting>
  <conditionalFormatting sqref="O28">
    <cfRule type="cellIs" dxfId="683" priority="12" stopIfTrue="1" operator="notEqual">
      <formula>$P$28</formula>
    </cfRule>
  </conditionalFormatting>
  <conditionalFormatting sqref="O29">
    <cfRule type="cellIs" dxfId="682" priority="11" stopIfTrue="1" operator="notEqual">
      <formula>$P$29</formula>
    </cfRule>
  </conditionalFormatting>
  <conditionalFormatting sqref="O30">
    <cfRule type="cellIs" dxfId="681" priority="10" stopIfTrue="1" operator="notEqual">
      <formula>$P$30</formula>
    </cfRule>
  </conditionalFormatting>
  <conditionalFormatting sqref="O31">
    <cfRule type="cellIs" dxfId="680" priority="8" stopIfTrue="1" operator="notEqual">
      <formula>$P$31</formula>
    </cfRule>
    <cfRule type="cellIs" dxfId="679" priority="9" stopIfTrue="1" operator="greaterThan">
      <formula>$P$31</formula>
    </cfRule>
  </conditionalFormatting>
  <conditionalFormatting sqref="O32">
    <cfRule type="cellIs" dxfId="678" priority="6" stopIfTrue="1" operator="notEqual">
      <formula>$P$32</formula>
    </cfRule>
    <cfRule type="cellIs" dxfId="677" priority="7" stopIfTrue="1" operator="greaterThan">
      <formula>$P$32</formula>
    </cfRule>
  </conditionalFormatting>
  <conditionalFormatting sqref="O33">
    <cfRule type="cellIs" dxfId="676" priority="5" stopIfTrue="1" operator="notEqual">
      <formula>$P$33</formula>
    </cfRule>
  </conditionalFormatting>
  <conditionalFormatting sqref="O13">
    <cfRule type="cellIs" dxfId="675" priority="4" stopIfTrue="1" operator="notEqual">
      <formula>$P$13</formula>
    </cfRule>
  </conditionalFormatting>
  <conditionalFormatting sqref="AG3:AG34">
    <cfRule type="cellIs" dxfId="674" priority="3" stopIfTrue="1" operator="notEqual">
      <formula>E3</formula>
    </cfRule>
  </conditionalFormatting>
  <conditionalFormatting sqref="AH3:AH34">
    <cfRule type="cellIs" dxfId="673" priority="2" stopIfTrue="1" operator="notBetween">
      <formula>AI3+$AG$40</formula>
      <formula>AI3-$AG$40</formula>
    </cfRule>
  </conditionalFormatting>
  <conditionalFormatting sqref="AL3:AL33">
    <cfRule type="cellIs" dxfId="672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107</v>
      </c>
      <c r="B3" s="88">
        <v>0.375</v>
      </c>
      <c r="C3" s="89">
        <v>2013</v>
      </c>
      <c r="D3" s="89">
        <v>8</v>
      </c>
      <c r="E3" s="89">
        <v>1</v>
      </c>
      <c r="F3" s="90">
        <v>229729</v>
      </c>
      <c r="G3" s="89">
        <v>0</v>
      </c>
      <c r="H3" s="90">
        <v>179880</v>
      </c>
      <c r="I3" s="89">
        <v>0</v>
      </c>
      <c r="J3" s="89">
        <v>0</v>
      </c>
      <c r="K3" s="89">
        <v>0</v>
      </c>
      <c r="L3" s="91">
        <v>83.602199999999996</v>
      </c>
      <c r="M3" s="90">
        <v>25.5</v>
      </c>
      <c r="N3" s="92">
        <v>0</v>
      </c>
      <c r="O3" s="93">
        <v>1887</v>
      </c>
      <c r="P3" s="94">
        <f>F4-F3</f>
        <v>1887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1887</v>
      </c>
      <c r="W3" s="99">
        <f>V3*35.31467</f>
        <v>66638.782290000003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229729</v>
      </c>
      <c r="AF3" s="87"/>
      <c r="AG3" s="92"/>
      <c r="AH3" s="200"/>
      <c r="AI3" s="201">
        <f>IFERROR(AE3*1,0)</f>
        <v>229729</v>
      </c>
      <c r="AJ3" s="202">
        <f>(AI3-AH3)</f>
        <v>229729</v>
      </c>
      <c r="AL3" s="203">
        <f>AH4-AH3</f>
        <v>0</v>
      </c>
      <c r="AM3" s="204">
        <f>AI4-AI3</f>
        <v>1887</v>
      </c>
      <c r="AN3" s="205">
        <f>(AM3-AL3)</f>
        <v>1887</v>
      </c>
      <c r="AO3" s="206">
        <f>IFERROR(AN3/AM3,"")</f>
        <v>1</v>
      </c>
    </row>
    <row r="4" spans="1:41" x14ac:dyDescent="0.2">
      <c r="A4" s="103">
        <v>107</v>
      </c>
      <c r="B4" s="104">
        <v>0.375</v>
      </c>
      <c r="C4" s="105">
        <v>2013</v>
      </c>
      <c r="D4" s="105">
        <v>8</v>
      </c>
      <c r="E4" s="105">
        <v>2</v>
      </c>
      <c r="F4" s="106">
        <v>231616</v>
      </c>
      <c r="G4" s="105">
        <v>0</v>
      </c>
      <c r="H4" s="106">
        <v>180164</v>
      </c>
      <c r="I4" s="105">
        <v>0</v>
      </c>
      <c r="J4" s="105">
        <v>0</v>
      </c>
      <c r="K4" s="105">
        <v>0</v>
      </c>
      <c r="L4" s="107">
        <v>83.898499999999999</v>
      </c>
      <c r="M4" s="106">
        <v>24.9</v>
      </c>
      <c r="N4" s="108">
        <v>0</v>
      </c>
      <c r="O4" s="109">
        <v>1729</v>
      </c>
      <c r="P4" s="94">
        <f t="shared" ref="P4:P33" si="0">F5-F4</f>
        <v>1729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1729</v>
      </c>
      <c r="W4" s="113">
        <f>V4*35.31467</f>
        <v>61059.064429999999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231616</v>
      </c>
      <c r="AF4" s="103"/>
      <c r="AG4" s="207"/>
      <c r="AH4" s="208"/>
      <c r="AI4" s="209">
        <f t="shared" ref="AI4:AI34" si="4">IFERROR(AE4*1,0)</f>
        <v>231616</v>
      </c>
      <c r="AJ4" s="210">
        <f t="shared" ref="AJ4:AJ34" si="5">(AI4-AH4)</f>
        <v>231616</v>
      </c>
      <c r="AL4" s="203">
        <f t="shared" ref="AL4:AM33" si="6">AH5-AH4</f>
        <v>0</v>
      </c>
      <c r="AM4" s="211">
        <f t="shared" si="6"/>
        <v>1729</v>
      </c>
      <c r="AN4" s="212">
        <f t="shared" ref="AN4:AN33" si="7">(AM4-AL4)</f>
        <v>1729</v>
      </c>
      <c r="AO4" s="213">
        <f t="shared" ref="AO4:AO33" si="8">IFERROR(AN4/AM4,"")</f>
        <v>1</v>
      </c>
    </row>
    <row r="5" spans="1:41" x14ac:dyDescent="0.2">
      <c r="A5" s="103">
        <v>107</v>
      </c>
      <c r="B5" s="104">
        <v>0.375</v>
      </c>
      <c r="C5" s="105">
        <v>2013</v>
      </c>
      <c r="D5" s="105">
        <v>8</v>
      </c>
      <c r="E5" s="105">
        <v>3</v>
      </c>
      <c r="F5" s="106">
        <v>233345</v>
      </c>
      <c r="G5" s="105">
        <v>0</v>
      </c>
      <c r="H5" s="106">
        <v>180424</v>
      </c>
      <c r="I5" s="105">
        <v>0</v>
      </c>
      <c r="J5" s="105">
        <v>0</v>
      </c>
      <c r="K5" s="105">
        <v>0</v>
      </c>
      <c r="L5" s="107">
        <v>84.364000000000004</v>
      </c>
      <c r="M5" s="106">
        <v>24.5</v>
      </c>
      <c r="N5" s="108">
        <v>0</v>
      </c>
      <c r="O5" s="109">
        <v>228</v>
      </c>
      <c r="P5" s="94">
        <f t="shared" si="0"/>
        <v>228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228</v>
      </c>
      <c r="W5" s="113">
        <f t="shared" ref="W5:W33" si="10">V5*35.31467</f>
        <v>8051.7447599999996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233345</v>
      </c>
      <c r="AF5" s="103"/>
      <c r="AG5" s="207"/>
      <c r="AH5" s="208"/>
      <c r="AI5" s="209">
        <f t="shared" si="4"/>
        <v>233345</v>
      </c>
      <c r="AJ5" s="210">
        <f t="shared" si="5"/>
        <v>233345</v>
      </c>
      <c r="AL5" s="203">
        <f t="shared" si="6"/>
        <v>0</v>
      </c>
      <c r="AM5" s="211">
        <f t="shared" si="6"/>
        <v>228</v>
      </c>
      <c r="AN5" s="212">
        <f t="shared" si="7"/>
        <v>228</v>
      </c>
      <c r="AO5" s="213">
        <f t="shared" si="8"/>
        <v>1</v>
      </c>
    </row>
    <row r="6" spans="1:41" x14ac:dyDescent="0.2">
      <c r="A6" s="103">
        <v>107</v>
      </c>
      <c r="B6" s="104">
        <v>0.375</v>
      </c>
      <c r="C6" s="105">
        <v>2013</v>
      </c>
      <c r="D6" s="105">
        <v>8</v>
      </c>
      <c r="E6" s="105">
        <v>4</v>
      </c>
      <c r="F6" s="106">
        <v>233573</v>
      </c>
      <c r="G6" s="105">
        <v>0</v>
      </c>
      <c r="H6" s="106">
        <v>180458</v>
      </c>
      <c r="I6" s="105">
        <v>0</v>
      </c>
      <c r="J6" s="105">
        <v>0</v>
      </c>
      <c r="K6" s="105">
        <v>0</v>
      </c>
      <c r="L6" s="107">
        <v>88.089699999999993</v>
      </c>
      <c r="M6" s="106">
        <v>19.600000000000001</v>
      </c>
      <c r="N6" s="108">
        <v>0</v>
      </c>
      <c r="O6" s="109">
        <v>215</v>
      </c>
      <c r="P6" s="94">
        <f t="shared" si="0"/>
        <v>215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215</v>
      </c>
      <c r="W6" s="113">
        <f t="shared" si="10"/>
        <v>7592.6540500000001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233573</v>
      </c>
      <c r="AF6" s="103"/>
      <c r="AG6" s="207"/>
      <c r="AH6" s="208"/>
      <c r="AI6" s="209">
        <f t="shared" si="4"/>
        <v>233573</v>
      </c>
      <c r="AJ6" s="210">
        <f t="shared" si="5"/>
        <v>233573</v>
      </c>
      <c r="AL6" s="203">
        <f t="shared" si="6"/>
        <v>0</v>
      </c>
      <c r="AM6" s="211">
        <f t="shared" si="6"/>
        <v>215</v>
      </c>
      <c r="AN6" s="212">
        <f t="shared" si="7"/>
        <v>215</v>
      </c>
      <c r="AO6" s="213">
        <f t="shared" si="8"/>
        <v>1</v>
      </c>
    </row>
    <row r="7" spans="1:41" x14ac:dyDescent="0.2">
      <c r="A7" s="103">
        <v>107</v>
      </c>
      <c r="B7" s="104">
        <v>0.375</v>
      </c>
      <c r="C7" s="105">
        <v>2013</v>
      </c>
      <c r="D7" s="105">
        <v>8</v>
      </c>
      <c r="E7" s="105">
        <v>5</v>
      </c>
      <c r="F7" s="106">
        <v>233788</v>
      </c>
      <c r="G7" s="105">
        <v>0</v>
      </c>
      <c r="H7" s="106">
        <v>180490</v>
      </c>
      <c r="I7" s="105">
        <v>0</v>
      </c>
      <c r="J7" s="105">
        <v>0</v>
      </c>
      <c r="K7" s="105">
        <v>0</v>
      </c>
      <c r="L7" s="107">
        <v>86.432100000000005</v>
      </c>
      <c r="M7" s="106">
        <v>19.600000000000001</v>
      </c>
      <c r="N7" s="108">
        <v>0</v>
      </c>
      <c r="O7" s="109">
        <v>1922</v>
      </c>
      <c r="P7" s="94">
        <f t="shared" si="0"/>
        <v>1922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1922</v>
      </c>
      <c r="W7" s="113">
        <f t="shared" si="10"/>
        <v>67874.795740000001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233788</v>
      </c>
      <c r="AF7" s="103"/>
      <c r="AG7" s="207"/>
      <c r="AH7" s="208"/>
      <c r="AI7" s="209">
        <f t="shared" si="4"/>
        <v>233788</v>
      </c>
      <c r="AJ7" s="210">
        <f t="shared" si="5"/>
        <v>233788</v>
      </c>
      <c r="AL7" s="203">
        <f t="shared" si="6"/>
        <v>0</v>
      </c>
      <c r="AM7" s="211">
        <f t="shared" si="6"/>
        <v>1922</v>
      </c>
      <c r="AN7" s="212">
        <f t="shared" si="7"/>
        <v>1922</v>
      </c>
      <c r="AO7" s="213">
        <f t="shared" si="8"/>
        <v>1</v>
      </c>
    </row>
    <row r="8" spans="1:41" x14ac:dyDescent="0.2">
      <c r="A8" s="103">
        <v>107</v>
      </c>
      <c r="B8" s="104">
        <v>0.375</v>
      </c>
      <c r="C8" s="105">
        <v>2013</v>
      </c>
      <c r="D8" s="105">
        <v>8</v>
      </c>
      <c r="E8" s="105">
        <v>6</v>
      </c>
      <c r="F8" s="106">
        <v>235710</v>
      </c>
      <c r="G8" s="105">
        <v>0</v>
      </c>
      <c r="H8" s="106">
        <v>180781</v>
      </c>
      <c r="I8" s="105">
        <v>0</v>
      </c>
      <c r="J8" s="105">
        <v>0</v>
      </c>
      <c r="K8" s="105">
        <v>0</v>
      </c>
      <c r="L8" s="107">
        <v>83.826099999999997</v>
      </c>
      <c r="M8" s="106">
        <v>24.4</v>
      </c>
      <c r="N8" s="108">
        <v>0</v>
      </c>
      <c r="O8" s="109">
        <v>1823</v>
      </c>
      <c r="P8" s="94">
        <f t="shared" si="0"/>
        <v>1823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1823</v>
      </c>
      <c r="W8" s="113">
        <f t="shared" si="10"/>
        <v>64378.643409999997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235710</v>
      </c>
      <c r="AF8" s="103"/>
      <c r="AG8" s="207"/>
      <c r="AH8" s="208"/>
      <c r="AI8" s="209">
        <f t="shared" si="4"/>
        <v>235710</v>
      </c>
      <c r="AJ8" s="210">
        <f t="shared" si="5"/>
        <v>235710</v>
      </c>
      <c r="AL8" s="203">
        <f t="shared" si="6"/>
        <v>0</v>
      </c>
      <c r="AM8" s="211">
        <f t="shared" si="6"/>
        <v>1823</v>
      </c>
      <c r="AN8" s="212">
        <f t="shared" si="7"/>
        <v>1823</v>
      </c>
      <c r="AO8" s="213">
        <f t="shared" si="8"/>
        <v>1</v>
      </c>
    </row>
    <row r="9" spans="1:41" x14ac:dyDescent="0.2">
      <c r="A9" s="103">
        <v>107</v>
      </c>
      <c r="B9" s="104">
        <v>0.375</v>
      </c>
      <c r="C9" s="105">
        <v>2013</v>
      </c>
      <c r="D9" s="105">
        <v>8</v>
      </c>
      <c r="E9" s="105">
        <v>7</v>
      </c>
      <c r="F9" s="106">
        <v>237533</v>
      </c>
      <c r="G9" s="105">
        <v>0</v>
      </c>
      <c r="H9" s="106">
        <v>181058</v>
      </c>
      <c r="I9" s="105">
        <v>0</v>
      </c>
      <c r="J9" s="105">
        <v>0</v>
      </c>
      <c r="K9" s="105">
        <v>0</v>
      </c>
      <c r="L9" s="107">
        <v>83.426599999999993</v>
      </c>
      <c r="M9" s="106">
        <v>25</v>
      </c>
      <c r="N9" s="108">
        <v>0</v>
      </c>
      <c r="O9" s="109">
        <v>1991</v>
      </c>
      <c r="P9" s="94">
        <f t="shared" si="0"/>
        <v>1991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1991</v>
      </c>
      <c r="W9" s="113">
        <f t="shared" si="10"/>
        <v>70311.507970000006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237533</v>
      </c>
      <c r="AF9" s="103"/>
      <c r="AG9" s="207"/>
      <c r="AH9" s="208"/>
      <c r="AI9" s="209">
        <f t="shared" si="4"/>
        <v>237533</v>
      </c>
      <c r="AJ9" s="210">
        <f t="shared" si="5"/>
        <v>237533</v>
      </c>
      <c r="AL9" s="203">
        <f t="shared" si="6"/>
        <v>0</v>
      </c>
      <c r="AM9" s="211">
        <f t="shared" si="6"/>
        <v>1991</v>
      </c>
      <c r="AN9" s="212">
        <f t="shared" si="7"/>
        <v>1991</v>
      </c>
      <c r="AO9" s="213">
        <f t="shared" si="8"/>
        <v>1</v>
      </c>
    </row>
    <row r="10" spans="1:41" x14ac:dyDescent="0.2">
      <c r="A10" s="103">
        <v>107</v>
      </c>
      <c r="B10" s="104">
        <v>0.375</v>
      </c>
      <c r="C10" s="105">
        <v>2013</v>
      </c>
      <c r="D10" s="105">
        <v>8</v>
      </c>
      <c r="E10" s="105">
        <v>8</v>
      </c>
      <c r="F10" s="106">
        <v>239524</v>
      </c>
      <c r="G10" s="105">
        <v>0</v>
      </c>
      <c r="H10" s="106">
        <v>181361</v>
      </c>
      <c r="I10" s="105">
        <v>0</v>
      </c>
      <c r="J10" s="105">
        <v>0</v>
      </c>
      <c r="K10" s="105">
        <v>0</v>
      </c>
      <c r="L10" s="107">
        <v>83.293300000000002</v>
      </c>
      <c r="M10" s="106">
        <v>25.5</v>
      </c>
      <c r="N10" s="108">
        <v>0</v>
      </c>
      <c r="O10" s="109">
        <v>1787</v>
      </c>
      <c r="P10" s="94">
        <f t="shared" si="0"/>
        <v>1787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1787</v>
      </c>
      <c r="W10" s="113">
        <f t="shared" si="10"/>
        <v>63107.315289999999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239524</v>
      </c>
      <c r="AF10" s="103"/>
      <c r="AG10" s="207"/>
      <c r="AH10" s="208"/>
      <c r="AI10" s="209">
        <f t="shared" si="4"/>
        <v>239524</v>
      </c>
      <c r="AJ10" s="210">
        <f t="shared" si="5"/>
        <v>239524</v>
      </c>
      <c r="AL10" s="203">
        <f t="shared" si="6"/>
        <v>0</v>
      </c>
      <c r="AM10" s="211">
        <f t="shared" si="6"/>
        <v>1787</v>
      </c>
      <c r="AN10" s="212">
        <f t="shared" si="7"/>
        <v>1787</v>
      </c>
      <c r="AO10" s="213">
        <f t="shared" si="8"/>
        <v>1</v>
      </c>
    </row>
    <row r="11" spans="1:41" x14ac:dyDescent="0.2">
      <c r="A11" s="103">
        <v>107</v>
      </c>
      <c r="B11" s="104">
        <v>0.375</v>
      </c>
      <c r="C11" s="105">
        <v>2013</v>
      </c>
      <c r="D11" s="105">
        <v>8</v>
      </c>
      <c r="E11" s="105">
        <v>9</v>
      </c>
      <c r="F11" s="106">
        <v>241311</v>
      </c>
      <c r="G11" s="105">
        <v>0</v>
      </c>
      <c r="H11" s="106">
        <v>181632</v>
      </c>
      <c r="I11" s="105">
        <v>0</v>
      </c>
      <c r="J11" s="105">
        <v>0</v>
      </c>
      <c r="K11" s="105">
        <v>0</v>
      </c>
      <c r="L11" s="107">
        <v>83.578900000000004</v>
      </c>
      <c r="M11" s="106">
        <v>25.1</v>
      </c>
      <c r="N11" s="108">
        <v>0</v>
      </c>
      <c r="O11" s="109">
        <v>1846</v>
      </c>
      <c r="P11" s="94">
        <f t="shared" si="0"/>
        <v>1846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1846</v>
      </c>
      <c r="W11" s="116">
        <f t="shared" si="10"/>
        <v>65190.880819999998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241311</v>
      </c>
      <c r="AF11" s="103"/>
      <c r="AG11" s="207"/>
      <c r="AH11" s="208"/>
      <c r="AI11" s="209">
        <f t="shared" si="4"/>
        <v>241311</v>
      </c>
      <c r="AJ11" s="210">
        <f t="shared" si="5"/>
        <v>241311</v>
      </c>
      <c r="AL11" s="203">
        <f t="shared" si="6"/>
        <v>0</v>
      </c>
      <c r="AM11" s="211">
        <f t="shared" si="6"/>
        <v>1846</v>
      </c>
      <c r="AN11" s="212">
        <f t="shared" si="7"/>
        <v>1846</v>
      </c>
      <c r="AO11" s="213">
        <f t="shared" si="8"/>
        <v>1</v>
      </c>
    </row>
    <row r="12" spans="1:41" x14ac:dyDescent="0.2">
      <c r="A12" s="103">
        <v>107</v>
      </c>
      <c r="B12" s="104">
        <v>0.375</v>
      </c>
      <c r="C12" s="105">
        <v>2013</v>
      </c>
      <c r="D12" s="105">
        <v>8</v>
      </c>
      <c r="E12" s="105">
        <v>10</v>
      </c>
      <c r="F12" s="106">
        <v>243157</v>
      </c>
      <c r="G12" s="105">
        <v>0</v>
      </c>
      <c r="H12" s="106">
        <v>181911</v>
      </c>
      <c r="I12" s="105">
        <v>0</v>
      </c>
      <c r="J12" s="105">
        <v>0</v>
      </c>
      <c r="K12" s="105">
        <v>0</v>
      </c>
      <c r="L12" s="107">
        <v>84.142300000000006</v>
      </c>
      <c r="M12" s="106">
        <v>25.3</v>
      </c>
      <c r="N12" s="108">
        <v>0</v>
      </c>
      <c r="O12" s="109">
        <v>357</v>
      </c>
      <c r="P12" s="94">
        <f t="shared" si="0"/>
        <v>357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357</v>
      </c>
      <c r="W12" s="116">
        <f t="shared" si="10"/>
        <v>12607.33719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243157</v>
      </c>
      <c r="AF12" s="103"/>
      <c r="AG12" s="207"/>
      <c r="AH12" s="208"/>
      <c r="AI12" s="209">
        <f t="shared" si="4"/>
        <v>243157</v>
      </c>
      <c r="AJ12" s="210">
        <f t="shared" si="5"/>
        <v>243157</v>
      </c>
      <c r="AL12" s="203">
        <f t="shared" si="6"/>
        <v>0</v>
      </c>
      <c r="AM12" s="211">
        <f t="shared" si="6"/>
        <v>357</v>
      </c>
      <c r="AN12" s="212">
        <f t="shared" si="7"/>
        <v>357</v>
      </c>
      <c r="AO12" s="213">
        <f t="shared" si="8"/>
        <v>1</v>
      </c>
    </row>
    <row r="13" spans="1:41" x14ac:dyDescent="0.2">
      <c r="A13" s="103">
        <v>107</v>
      </c>
      <c r="B13" s="104">
        <v>0.375</v>
      </c>
      <c r="C13" s="105">
        <v>2013</v>
      </c>
      <c r="D13" s="105">
        <v>8</v>
      </c>
      <c r="E13" s="105">
        <v>11</v>
      </c>
      <c r="F13" s="106">
        <v>243514</v>
      </c>
      <c r="G13" s="105">
        <v>0</v>
      </c>
      <c r="H13" s="106">
        <v>181964</v>
      </c>
      <c r="I13" s="105">
        <v>0</v>
      </c>
      <c r="J13" s="105">
        <v>0</v>
      </c>
      <c r="K13" s="105">
        <v>0</v>
      </c>
      <c r="L13" s="107">
        <v>85.623900000000006</v>
      </c>
      <c r="M13" s="106">
        <v>19.5</v>
      </c>
      <c r="N13" s="108">
        <v>0</v>
      </c>
      <c r="O13" s="109">
        <v>229</v>
      </c>
      <c r="P13" s="94">
        <f t="shared" si="0"/>
        <v>229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229</v>
      </c>
      <c r="W13" s="116">
        <f t="shared" si="10"/>
        <v>8087.0594300000002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243514</v>
      </c>
      <c r="AF13" s="103"/>
      <c r="AG13" s="207"/>
      <c r="AH13" s="208"/>
      <c r="AI13" s="209">
        <f t="shared" si="4"/>
        <v>243514</v>
      </c>
      <c r="AJ13" s="210">
        <f t="shared" si="5"/>
        <v>243514</v>
      </c>
      <c r="AL13" s="203">
        <f t="shared" si="6"/>
        <v>0</v>
      </c>
      <c r="AM13" s="211">
        <f t="shared" si="6"/>
        <v>229</v>
      </c>
      <c r="AN13" s="212">
        <f t="shared" si="7"/>
        <v>229</v>
      </c>
      <c r="AO13" s="213">
        <f t="shared" si="8"/>
        <v>1</v>
      </c>
    </row>
    <row r="14" spans="1:41" x14ac:dyDescent="0.2">
      <c r="A14" s="103">
        <v>107</v>
      </c>
      <c r="B14" s="104">
        <v>0.375</v>
      </c>
      <c r="C14" s="105">
        <v>2013</v>
      </c>
      <c r="D14" s="105">
        <v>8</v>
      </c>
      <c r="E14" s="105">
        <v>12</v>
      </c>
      <c r="F14" s="106">
        <v>243743</v>
      </c>
      <c r="G14" s="105">
        <v>0</v>
      </c>
      <c r="H14" s="106">
        <v>181999</v>
      </c>
      <c r="I14" s="105">
        <v>0</v>
      </c>
      <c r="J14" s="105">
        <v>0</v>
      </c>
      <c r="K14" s="105">
        <v>0</v>
      </c>
      <c r="L14" s="107">
        <v>85.180300000000003</v>
      </c>
      <c r="M14" s="106">
        <v>17.5</v>
      </c>
      <c r="N14" s="108">
        <v>0</v>
      </c>
      <c r="O14" s="109">
        <v>1835</v>
      </c>
      <c r="P14" s="94">
        <f t="shared" si="0"/>
        <v>1835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1835</v>
      </c>
      <c r="W14" s="116">
        <f t="shared" si="10"/>
        <v>64802.419450000001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243743</v>
      </c>
      <c r="AF14" s="103"/>
      <c r="AG14" s="207"/>
      <c r="AH14" s="208"/>
      <c r="AI14" s="209">
        <f t="shared" si="4"/>
        <v>243743</v>
      </c>
      <c r="AJ14" s="210">
        <f t="shared" si="5"/>
        <v>243743</v>
      </c>
      <c r="AL14" s="203">
        <f t="shared" si="6"/>
        <v>0</v>
      </c>
      <c r="AM14" s="211">
        <f t="shared" si="6"/>
        <v>1835</v>
      </c>
      <c r="AN14" s="212">
        <f t="shared" si="7"/>
        <v>1835</v>
      </c>
      <c r="AO14" s="213">
        <f t="shared" si="8"/>
        <v>1</v>
      </c>
    </row>
    <row r="15" spans="1:41" x14ac:dyDescent="0.2">
      <c r="A15" s="103">
        <v>107</v>
      </c>
      <c r="B15" s="104">
        <v>0.375</v>
      </c>
      <c r="C15" s="105">
        <v>2013</v>
      </c>
      <c r="D15" s="105">
        <v>8</v>
      </c>
      <c r="E15" s="105">
        <v>13</v>
      </c>
      <c r="F15" s="106">
        <v>245578</v>
      </c>
      <c r="G15" s="105">
        <v>0</v>
      </c>
      <c r="H15" s="106">
        <v>182277</v>
      </c>
      <c r="I15" s="105">
        <v>0</v>
      </c>
      <c r="J15" s="105">
        <v>0</v>
      </c>
      <c r="K15" s="105">
        <v>0</v>
      </c>
      <c r="L15" s="107">
        <v>83.423100000000005</v>
      </c>
      <c r="M15" s="106">
        <v>24.9</v>
      </c>
      <c r="N15" s="108">
        <v>0</v>
      </c>
      <c r="O15" s="109">
        <v>1994</v>
      </c>
      <c r="P15" s="94">
        <f t="shared" si="0"/>
        <v>1994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1994</v>
      </c>
      <c r="W15" s="116">
        <f t="shared" si="10"/>
        <v>70417.451979999998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245578</v>
      </c>
      <c r="AF15" s="103"/>
      <c r="AG15" s="207"/>
      <c r="AH15" s="208"/>
      <c r="AI15" s="209">
        <f t="shared" si="4"/>
        <v>245578</v>
      </c>
      <c r="AJ15" s="210">
        <f t="shared" si="5"/>
        <v>245578</v>
      </c>
      <c r="AL15" s="203">
        <f t="shared" si="6"/>
        <v>0</v>
      </c>
      <c r="AM15" s="211">
        <f t="shared" si="6"/>
        <v>1994</v>
      </c>
      <c r="AN15" s="212">
        <f t="shared" si="7"/>
        <v>1994</v>
      </c>
      <c r="AO15" s="213">
        <f t="shared" si="8"/>
        <v>1</v>
      </c>
    </row>
    <row r="16" spans="1:41" x14ac:dyDescent="0.2">
      <c r="A16" s="103">
        <v>107</v>
      </c>
      <c r="B16" s="104">
        <v>0.375</v>
      </c>
      <c r="C16" s="105">
        <v>2013</v>
      </c>
      <c r="D16" s="105">
        <v>8</v>
      </c>
      <c r="E16" s="105">
        <v>14</v>
      </c>
      <c r="F16" s="106">
        <v>247572</v>
      </c>
      <c r="G16" s="105">
        <v>0</v>
      </c>
      <c r="H16" s="106">
        <v>182580</v>
      </c>
      <c r="I16" s="105">
        <v>0</v>
      </c>
      <c r="J16" s="105">
        <v>0</v>
      </c>
      <c r="K16" s="105">
        <v>0</v>
      </c>
      <c r="L16" s="107">
        <v>83.458699999999993</v>
      </c>
      <c r="M16" s="106">
        <v>25.1</v>
      </c>
      <c r="N16" s="108">
        <v>0</v>
      </c>
      <c r="O16" s="109">
        <v>1647</v>
      </c>
      <c r="P16" s="94">
        <f t="shared" si="0"/>
        <v>1647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1647</v>
      </c>
      <c r="W16" s="116">
        <f t="shared" si="10"/>
        <v>58163.261489999997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247572</v>
      </c>
      <c r="AF16" s="103"/>
      <c r="AG16" s="207"/>
      <c r="AH16" s="208"/>
      <c r="AI16" s="209">
        <f t="shared" si="4"/>
        <v>247572</v>
      </c>
      <c r="AJ16" s="210">
        <f t="shared" si="5"/>
        <v>247572</v>
      </c>
      <c r="AL16" s="203">
        <f t="shared" si="6"/>
        <v>0</v>
      </c>
      <c r="AM16" s="211">
        <f t="shared" si="6"/>
        <v>1647</v>
      </c>
      <c r="AN16" s="212">
        <f t="shared" si="7"/>
        <v>1647</v>
      </c>
      <c r="AO16" s="213">
        <f t="shared" si="8"/>
        <v>1</v>
      </c>
    </row>
    <row r="17" spans="1:41" x14ac:dyDescent="0.2">
      <c r="A17" s="103">
        <v>107</v>
      </c>
      <c r="B17" s="104">
        <v>0.375</v>
      </c>
      <c r="C17" s="105">
        <v>2013</v>
      </c>
      <c r="D17" s="105">
        <v>8</v>
      </c>
      <c r="E17" s="105">
        <v>15</v>
      </c>
      <c r="F17" s="106">
        <v>249219</v>
      </c>
      <c r="G17" s="105">
        <v>0</v>
      </c>
      <c r="H17" s="106">
        <v>182829</v>
      </c>
      <c r="I17" s="105">
        <v>0</v>
      </c>
      <c r="J17" s="105">
        <v>0</v>
      </c>
      <c r="K17" s="105">
        <v>0</v>
      </c>
      <c r="L17" s="107">
        <v>83.6935</v>
      </c>
      <c r="M17" s="106">
        <v>24.9</v>
      </c>
      <c r="N17" s="108">
        <v>0</v>
      </c>
      <c r="O17" s="109">
        <v>1976</v>
      </c>
      <c r="P17" s="94">
        <f t="shared" si="0"/>
        <v>1976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1976</v>
      </c>
      <c r="W17" s="116">
        <f t="shared" si="10"/>
        <v>69781.787920000002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249219</v>
      </c>
      <c r="AF17" s="103"/>
      <c r="AG17" s="207"/>
      <c r="AH17" s="208"/>
      <c r="AI17" s="209">
        <f t="shared" si="4"/>
        <v>249219</v>
      </c>
      <c r="AJ17" s="210">
        <f t="shared" si="5"/>
        <v>249219</v>
      </c>
      <c r="AL17" s="203">
        <f t="shared" si="6"/>
        <v>0</v>
      </c>
      <c r="AM17" s="211">
        <f t="shared" si="6"/>
        <v>1976</v>
      </c>
      <c r="AN17" s="212">
        <f t="shared" si="7"/>
        <v>1976</v>
      </c>
      <c r="AO17" s="213">
        <f t="shared" si="8"/>
        <v>1</v>
      </c>
    </row>
    <row r="18" spans="1:41" x14ac:dyDescent="0.2">
      <c r="A18" s="103">
        <v>107</v>
      </c>
      <c r="B18" s="104">
        <v>0.375</v>
      </c>
      <c r="C18" s="105">
        <v>2013</v>
      </c>
      <c r="D18" s="105">
        <v>8</v>
      </c>
      <c r="E18" s="105">
        <v>16</v>
      </c>
      <c r="F18" s="106">
        <v>251195</v>
      </c>
      <c r="G18" s="105">
        <v>0</v>
      </c>
      <c r="H18" s="106">
        <v>183129</v>
      </c>
      <c r="I18" s="105">
        <v>0</v>
      </c>
      <c r="J18" s="105">
        <v>0</v>
      </c>
      <c r="K18" s="105">
        <v>0</v>
      </c>
      <c r="L18" s="107">
        <v>83.423699999999997</v>
      </c>
      <c r="M18" s="106">
        <v>25.2</v>
      </c>
      <c r="N18" s="108">
        <v>0</v>
      </c>
      <c r="O18" s="109">
        <v>2372</v>
      </c>
      <c r="P18" s="94">
        <f t="shared" si="0"/>
        <v>2372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2372</v>
      </c>
      <c r="W18" s="116">
        <f t="shared" si="10"/>
        <v>83766.397240000006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251195</v>
      </c>
      <c r="AF18" s="103"/>
      <c r="AG18" s="207"/>
      <c r="AH18" s="208"/>
      <c r="AI18" s="209">
        <f t="shared" si="4"/>
        <v>251195</v>
      </c>
      <c r="AJ18" s="210">
        <f t="shared" si="5"/>
        <v>251195</v>
      </c>
      <c r="AL18" s="203">
        <f t="shared" si="6"/>
        <v>0</v>
      </c>
      <c r="AM18" s="211">
        <f t="shared" si="6"/>
        <v>2372</v>
      </c>
      <c r="AN18" s="212">
        <f t="shared" si="7"/>
        <v>2372</v>
      </c>
      <c r="AO18" s="213">
        <f t="shared" si="8"/>
        <v>1</v>
      </c>
    </row>
    <row r="19" spans="1:41" x14ac:dyDescent="0.2">
      <c r="A19" s="103">
        <v>107</v>
      </c>
      <c r="B19" s="104">
        <v>0.375</v>
      </c>
      <c r="C19" s="105">
        <v>2013</v>
      </c>
      <c r="D19" s="105">
        <v>8</v>
      </c>
      <c r="E19" s="105">
        <v>17</v>
      </c>
      <c r="F19" s="106">
        <v>253567</v>
      </c>
      <c r="G19" s="105">
        <v>0</v>
      </c>
      <c r="H19" s="106">
        <v>183487</v>
      </c>
      <c r="I19" s="105">
        <v>0</v>
      </c>
      <c r="J19" s="105">
        <v>0</v>
      </c>
      <c r="K19" s="105">
        <v>0</v>
      </c>
      <c r="L19" s="107">
        <v>83.913300000000007</v>
      </c>
      <c r="M19" s="106">
        <v>25.6</v>
      </c>
      <c r="N19" s="108">
        <v>0</v>
      </c>
      <c r="O19" s="109">
        <v>421</v>
      </c>
      <c r="P19" s="94">
        <f t="shared" si="0"/>
        <v>421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421</v>
      </c>
      <c r="W19" s="116">
        <f t="shared" si="10"/>
        <v>14867.476070000001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253567</v>
      </c>
      <c r="AF19" s="103"/>
      <c r="AG19" s="207"/>
      <c r="AH19" s="208"/>
      <c r="AI19" s="209">
        <f t="shared" si="4"/>
        <v>253567</v>
      </c>
      <c r="AJ19" s="210">
        <f t="shared" si="5"/>
        <v>253567</v>
      </c>
      <c r="AL19" s="203">
        <f t="shared" si="6"/>
        <v>0</v>
      </c>
      <c r="AM19" s="211">
        <f t="shared" si="6"/>
        <v>421</v>
      </c>
      <c r="AN19" s="212">
        <f t="shared" si="7"/>
        <v>421</v>
      </c>
      <c r="AO19" s="213">
        <f t="shared" si="8"/>
        <v>1</v>
      </c>
    </row>
    <row r="20" spans="1:41" x14ac:dyDescent="0.2">
      <c r="A20" s="103">
        <v>107</v>
      </c>
      <c r="B20" s="104">
        <v>0.375</v>
      </c>
      <c r="C20" s="105">
        <v>2013</v>
      </c>
      <c r="D20" s="105">
        <v>8</v>
      </c>
      <c r="E20" s="105">
        <v>18</v>
      </c>
      <c r="F20" s="106">
        <v>253988</v>
      </c>
      <c r="G20" s="105">
        <v>0</v>
      </c>
      <c r="H20" s="106">
        <v>183550</v>
      </c>
      <c r="I20" s="105">
        <v>0</v>
      </c>
      <c r="J20" s="105">
        <v>0</v>
      </c>
      <c r="K20" s="105">
        <v>0</v>
      </c>
      <c r="L20" s="107">
        <v>85.591099999999997</v>
      </c>
      <c r="M20" s="106">
        <v>21.6</v>
      </c>
      <c r="N20" s="108">
        <v>0</v>
      </c>
      <c r="O20" s="109">
        <v>296</v>
      </c>
      <c r="P20" s="94">
        <f t="shared" si="0"/>
        <v>296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296</v>
      </c>
      <c r="W20" s="116">
        <f t="shared" si="10"/>
        <v>10453.142319999999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253988</v>
      </c>
      <c r="AF20" s="103"/>
      <c r="AG20" s="207"/>
      <c r="AH20" s="208"/>
      <c r="AI20" s="209">
        <f t="shared" si="4"/>
        <v>253988</v>
      </c>
      <c r="AJ20" s="210">
        <f t="shared" si="5"/>
        <v>253988</v>
      </c>
      <c r="AL20" s="203">
        <f t="shared" si="6"/>
        <v>254309</v>
      </c>
      <c r="AM20" s="211">
        <f t="shared" si="6"/>
        <v>296</v>
      </c>
      <c r="AN20" s="212">
        <f t="shared" si="7"/>
        <v>-254013</v>
      </c>
      <c r="AO20" s="213">
        <f t="shared" si="8"/>
        <v>-858.15202702702697</v>
      </c>
    </row>
    <row r="21" spans="1:41" x14ac:dyDescent="0.2">
      <c r="A21" s="103">
        <v>107</v>
      </c>
      <c r="B21" s="104">
        <v>0.375</v>
      </c>
      <c r="C21" s="105">
        <v>2013</v>
      </c>
      <c r="D21" s="105">
        <v>8</v>
      </c>
      <c r="E21" s="105">
        <v>19</v>
      </c>
      <c r="F21" s="106">
        <v>254284</v>
      </c>
      <c r="G21" s="105">
        <v>0</v>
      </c>
      <c r="H21" s="106">
        <v>183595</v>
      </c>
      <c r="I21" s="105">
        <v>0</v>
      </c>
      <c r="J21" s="105">
        <v>0</v>
      </c>
      <c r="K21" s="105">
        <v>0</v>
      </c>
      <c r="L21" s="107">
        <v>85.095799999999997</v>
      </c>
      <c r="M21" s="106">
        <v>21.4</v>
      </c>
      <c r="N21" s="108">
        <v>0</v>
      </c>
      <c r="O21" s="109">
        <v>1882</v>
      </c>
      <c r="P21" s="94">
        <f t="shared" si="0"/>
        <v>1882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1882</v>
      </c>
      <c r="W21" s="116">
        <f t="shared" si="10"/>
        <v>66462.208939999997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254284</v>
      </c>
      <c r="AF21" s="103">
        <v>107</v>
      </c>
      <c r="AG21" s="207">
        <v>19</v>
      </c>
      <c r="AH21" s="208">
        <v>254309</v>
      </c>
      <c r="AI21" s="209">
        <f t="shared" si="4"/>
        <v>254284</v>
      </c>
      <c r="AJ21" s="210">
        <f t="shared" si="5"/>
        <v>-25</v>
      </c>
      <c r="AL21" s="203">
        <f t="shared" si="6"/>
        <v>-254309</v>
      </c>
      <c r="AM21" s="211">
        <f t="shared" si="6"/>
        <v>1882</v>
      </c>
      <c r="AN21" s="212">
        <f t="shared" si="7"/>
        <v>256191</v>
      </c>
      <c r="AO21" s="213">
        <f t="shared" si="8"/>
        <v>136.1269925611052</v>
      </c>
    </row>
    <row r="22" spans="1:41" x14ac:dyDescent="0.2">
      <c r="A22" s="103">
        <v>107</v>
      </c>
      <c r="B22" s="104">
        <v>0.375</v>
      </c>
      <c r="C22" s="105">
        <v>2013</v>
      </c>
      <c r="D22" s="105">
        <v>8</v>
      </c>
      <c r="E22" s="105">
        <v>20</v>
      </c>
      <c r="F22" s="106">
        <v>256166</v>
      </c>
      <c r="G22" s="105">
        <v>0</v>
      </c>
      <c r="H22" s="106">
        <v>183880</v>
      </c>
      <c r="I22" s="105">
        <v>0</v>
      </c>
      <c r="J22" s="105">
        <v>0</v>
      </c>
      <c r="K22" s="105">
        <v>0</v>
      </c>
      <c r="L22" s="107">
        <v>83.446799999999996</v>
      </c>
      <c r="M22" s="106">
        <v>24.9</v>
      </c>
      <c r="N22" s="108">
        <v>0</v>
      </c>
      <c r="O22" s="109">
        <v>2102</v>
      </c>
      <c r="P22" s="94">
        <f t="shared" si="0"/>
        <v>2102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2102</v>
      </c>
      <c r="W22" s="116">
        <f t="shared" si="10"/>
        <v>74231.43634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256166</v>
      </c>
      <c r="AF22" s="103"/>
      <c r="AG22" s="207"/>
      <c r="AH22" s="208"/>
      <c r="AI22" s="209">
        <f t="shared" si="4"/>
        <v>256166</v>
      </c>
      <c r="AJ22" s="210">
        <f t="shared" si="5"/>
        <v>256166</v>
      </c>
      <c r="AL22" s="203">
        <f t="shared" si="6"/>
        <v>258298</v>
      </c>
      <c r="AM22" s="211">
        <f t="shared" si="6"/>
        <v>2102</v>
      </c>
      <c r="AN22" s="212">
        <f t="shared" si="7"/>
        <v>-256196</v>
      </c>
      <c r="AO22" s="213">
        <f t="shared" si="8"/>
        <v>-121.88201712654615</v>
      </c>
    </row>
    <row r="23" spans="1:41" x14ac:dyDescent="0.2">
      <c r="A23" s="103">
        <v>107</v>
      </c>
      <c r="B23" s="104">
        <v>0.375</v>
      </c>
      <c r="C23" s="105">
        <v>2013</v>
      </c>
      <c r="D23" s="105">
        <v>8</v>
      </c>
      <c r="E23" s="105">
        <v>21</v>
      </c>
      <c r="F23" s="106">
        <v>258268</v>
      </c>
      <c r="G23" s="105">
        <v>0</v>
      </c>
      <c r="H23" s="106">
        <v>184200</v>
      </c>
      <c r="I23" s="105">
        <v>0</v>
      </c>
      <c r="J23" s="105">
        <v>0</v>
      </c>
      <c r="K23" s="105">
        <v>0</v>
      </c>
      <c r="L23" s="107">
        <v>83.316299999999998</v>
      </c>
      <c r="M23" s="106">
        <v>25</v>
      </c>
      <c r="N23" s="108">
        <v>0</v>
      </c>
      <c r="O23" s="109">
        <v>1599</v>
      </c>
      <c r="P23" s="94">
        <f t="shared" si="0"/>
        <v>1599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1599</v>
      </c>
      <c r="W23" s="116">
        <f t="shared" si="10"/>
        <v>56468.157330000002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258268</v>
      </c>
      <c r="AF23" s="103">
        <v>107</v>
      </c>
      <c r="AG23" s="207">
        <v>21</v>
      </c>
      <c r="AH23" s="208">
        <v>258298</v>
      </c>
      <c r="AI23" s="209">
        <f t="shared" si="4"/>
        <v>258268</v>
      </c>
      <c r="AJ23" s="210">
        <f t="shared" si="5"/>
        <v>-30</v>
      </c>
      <c r="AL23" s="203">
        <f t="shared" si="6"/>
        <v>-258298</v>
      </c>
      <c r="AM23" s="211">
        <f t="shared" si="6"/>
        <v>1599</v>
      </c>
      <c r="AN23" s="212">
        <f t="shared" si="7"/>
        <v>259897</v>
      </c>
      <c r="AO23" s="213">
        <f t="shared" si="8"/>
        <v>162.53721075672294</v>
      </c>
    </row>
    <row r="24" spans="1:41" x14ac:dyDescent="0.2">
      <c r="A24" s="103">
        <v>107</v>
      </c>
      <c r="B24" s="104">
        <v>0.375</v>
      </c>
      <c r="C24" s="105">
        <v>2013</v>
      </c>
      <c r="D24" s="105">
        <v>8</v>
      </c>
      <c r="E24" s="105">
        <v>22</v>
      </c>
      <c r="F24" s="106">
        <v>259867</v>
      </c>
      <c r="G24" s="105">
        <v>0</v>
      </c>
      <c r="H24" s="106">
        <v>184442</v>
      </c>
      <c r="I24" s="105">
        <v>0</v>
      </c>
      <c r="J24" s="105">
        <v>0</v>
      </c>
      <c r="K24" s="105">
        <v>0</v>
      </c>
      <c r="L24" s="107">
        <v>83.622299999999996</v>
      </c>
      <c r="M24" s="106">
        <v>23.4</v>
      </c>
      <c r="N24" s="108">
        <v>0</v>
      </c>
      <c r="O24" s="109">
        <v>1754</v>
      </c>
      <c r="P24" s="94">
        <f t="shared" si="0"/>
        <v>1754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1754</v>
      </c>
      <c r="W24" s="116">
        <f t="shared" si="10"/>
        <v>61941.93118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259867</v>
      </c>
      <c r="AF24" s="103"/>
      <c r="AG24" s="207"/>
      <c r="AH24" s="208"/>
      <c r="AI24" s="209">
        <f t="shared" si="4"/>
        <v>259867</v>
      </c>
      <c r="AJ24" s="210">
        <f t="shared" si="5"/>
        <v>259867</v>
      </c>
      <c r="AL24" s="203">
        <f t="shared" si="6"/>
        <v>0</v>
      </c>
      <c r="AM24" s="211">
        <f t="shared" si="6"/>
        <v>1754</v>
      </c>
      <c r="AN24" s="212">
        <f t="shared" si="7"/>
        <v>1754</v>
      </c>
      <c r="AO24" s="213">
        <f t="shared" si="8"/>
        <v>1</v>
      </c>
    </row>
    <row r="25" spans="1:41" x14ac:dyDescent="0.2">
      <c r="A25" s="103">
        <v>107</v>
      </c>
      <c r="B25" s="104">
        <v>0.375</v>
      </c>
      <c r="C25" s="105">
        <v>2013</v>
      </c>
      <c r="D25" s="105">
        <v>8</v>
      </c>
      <c r="E25" s="105">
        <v>23</v>
      </c>
      <c r="F25" s="106">
        <v>261621</v>
      </c>
      <c r="G25" s="105">
        <v>0</v>
      </c>
      <c r="H25" s="106">
        <v>184708</v>
      </c>
      <c r="I25" s="105">
        <v>0</v>
      </c>
      <c r="J25" s="105">
        <v>0</v>
      </c>
      <c r="K25" s="105">
        <v>0</v>
      </c>
      <c r="L25" s="107">
        <v>83.484800000000007</v>
      </c>
      <c r="M25" s="106">
        <v>24.8</v>
      </c>
      <c r="N25" s="108">
        <v>0</v>
      </c>
      <c r="O25" s="109">
        <v>2028</v>
      </c>
      <c r="P25" s="94">
        <f t="shared" si="0"/>
        <v>2028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2028</v>
      </c>
      <c r="W25" s="116">
        <f t="shared" si="10"/>
        <v>71618.150760000004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261621</v>
      </c>
      <c r="AF25" s="103"/>
      <c r="AG25" s="207"/>
      <c r="AH25" s="208"/>
      <c r="AI25" s="209">
        <f t="shared" si="4"/>
        <v>261621</v>
      </c>
      <c r="AJ25" s="210">
        <f t="shared" si="5"/>
        <v>261621</v>
      </c>
      <c r="AL25" s="203">
        <f t="shared" si="6"/>
        <v>0</v>
      </c>
      <c r="AM25" s="211">
        <f t="shared" si="6"/>
        <v>2028</v>
      </c>
      <c r="AN25" s="212">
        <f t="shared" si="7"/>
        <v>2028</v>
      </c>
      <c r="AO25" s="213">
        <f t="shared" si="8"/>
        <v>1</v>
      </c>
    </row>
    <row r="26" spans="1:41" x14ac:dyDescent="0.2">
      <c r="A26" s="103">
        <v>107</v>
      </c>
      <c r="B26" s="104">
        <v>0.375</v>
      </c>
      <c r="C26" s="105">
        <v>2013</v>
      </c>
      <c r="D26" s="105">
        <v>8</v>
      </c>
      <c r="E26" s="105">
        <v>24</v>
      </c>
      <c r="F26" s="106">
        <v>263649</v>
      </c>
      <c r="G26" s="105">
        <v>0</v>
      </c>
      <c r="H26" s="106">
        <v>185014</v>
      </c>
      <c r="I26" s="105">
        <v>0</v>
      </c>
      <c r="J26" s="105">
        <v>0</v>
      </c>
      <c r="K26" s="105">
        <v>0</v>
      </c>
      <c r="L26" s="107">
        <v>84.007599999999996</v>
      </c>
      <c r="M26" s="106">
        <v>25.5</v>
      </c>
      <c r="N26" s="108">
        <v>0</v>
      </c>
      <c r="O26" s="109">
        <v>297</v>
      </c>
      <c r="P26" s="94">
        <f t="shared" si="0"/>
        <v>297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297</v>
      </c>
      <c r="W26" s="116">
        <f t="shared" si="10"/>
        <v>10488.456990000001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>263649</v>
      </c>
      <c r="AF26" s="103"/>
      <c r="AG26" s="207"/>
      <c r="AH26" s="208"/>
      <c r="AI26" s="209">
        <f t="shared" si="4"/>
        <v>263649</v>
      </c>
      <c r="AJ26" s="210">
        <f t="shared" si="5"/>
        <v>263649</v>
      </c>
      <c r="AL26" s="203">
        <f t="shared" si="6"/>
        <v>0</v>
      </c>
      <c r="AM26" s="211">
        <f t="shared" si="6"/>
        <v>297</v>
      </c>
      <c r="AN26" s="212">
        <f t="shared" si="7"/>
        <v>297</v>
      </c>
      <c r="AO26" s="213">
        <f t="shared" si="8"/>
        <v>1</v>
      </c>
    </row>
    <row r="27" spans="1:41" x14ac:dyDescent="0.2">
      <c r="A27" s="103">
        <v>107</v>
      </c>
      <c r="B27" s="104">
        <v>0.375</v>
      </c>
      <c r="C27" s="105">
        <v>2013</v>
      </c>
      <c r="D27" s="105">
        <v>8</v>
      </c>
      <c r="E27" s="105">
        <v>25</v>
      </c>
      <c r="F27" s="106">
        <v>263946</v>
      </c>
      <c r="G27" s="105">
        <v>0</v>
      </c>
      <c r="H27" s="106">
        <v>185058</v>
      </c>
      <c r="I27" s="105">
        <v>0</v>
      </c>
      <c r="J27" s="105">
        <v>0</v>
      </c>
      <c r="K27" s="105">
        <v>0</v>
      </c>
      <c r="L27" s="107">
        <v>85.574799999999996</v>
      </c>
      <c r="M27" s="106">
        <v>22.2</v>
      </c>
      <c r="N27" s="108">
        <v>0</v>
      </c>
      <c r="O27" s="109">
        <v>255</v>
      </c>
      <c r="P27" s="94">
        <f t="shared" si="0"/>
        <v>255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255</v>
      </c>
      <c r="W27" s="116">
        <f t="shared" si="10"/>
        <v>9005.2408500000001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>263946</v>
      </c>
      <c r="AF27" s="103"/>
      <c r="AG27" s="207"/>
      <c r="AH27" s="208"/>
      <c r="AI27" s="209">
        <f t="shared" si="4"/>
        <v>263946</v>
      </c>
      <c r="AJ27" s="210">
        <f t="shared" si="5"/>
        <v>263946</v>
      </c>
      <c r="AL27" s="203">
        <f t="shared" si="6"/>
        <v>0</v>
      </c>
      <c r="AM27" s="211">
        <f t="shared" si="6"/>
        <v>255</v>
      </c>
      <c r="AN27" s="212">
        <f t="shared" si="7"/>
        <v>255</v>
      </c>
      <c r="AO27" s="213">
        <f t="shared" si="8"/>
        <v>1</v>
      </c>
    </row>
    <row r="28" spans="1:41" x14ac:dyDescent="0.2">
      <c r="A28" s="103">
        <v>107</v>
      </c>
      <c r="B28" s="104">
        <v>0.375</v>
      </c>
      <c r="C28" s="105">
        <v>2013</v>
      </c>
      <c r="D28" s="105">
        <v>8</v>
      </c>
      <c r="E28" s="105">
        <v>26</v>
      </c>
      <c r="F28" s="106">
        <v>264201</v>
      </c>
      <c r="G28" s="105">
        <v>0</v>
      </c>
      <c r="H28" s="106">
        <v>185096</v>
      </c>
      <c r="I28" s="105">
        <v>0</v>
      </c>
      <c r="J28" s="105">
        <v>0</v>
      </c>
      <c r="K28" s="105">
        <v>0</v>
      </c>
      <c r="L28" s="107">
        <v>85.291799999999995</v>
      </c>
      <c r="M28" s="106">
        <v>19.899999999999999</v>
      </c>
      <c r="N28" s="108">
        <v>0</v>
      </c>
      <c r="O28" s="109">
        <v>1959</v>
      </c>
      <c r="P28" s="94">
        <f t="shared" si="0"/>
        <v>1959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1959</v>
      </c>
      <c r="W28" s="116">
        <f t="shared" si="10"/>
        <v>69181.438529999999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>264201</v>
      </c>
      <c r="AF28" s="103"/>
      <c r="AG28" s="207"/>
      <c r="AH28" s="208"/>
      <c r="AI28" s="209">
        <f t="shared" si="4"/>
        <v>264201</v>
      </c>
      <c r="AJ28" s="210">
        <f t="shared" si="5"/>
        <v>264201</v>
      </c>
      <c r="AL28" s="203">
        <f t="shared" si="6"/>
        <v>0</v>
      </c>
      <c r="AM28" s="211">
        <f t="shared" si="6"/>
        <v>1959</v>
      </c>
      <c r="AN28" s="212">
        <f t="shared" si="7"/>
        <v>1959</v>
      </c>
      <c r="AO28" s="213">
        <f t="shared" si="8"/>
        <v>1</v>
      </c>
    </row>
    <row r="29" spans="1:41" x14ac:dyDescent="0.2">
      <c r="A29" s="103">
        <v>107</v>
      </c>
      <c r="B29" s="104">
        <v>0.375</v>
      </c>
      <c r="C29" s="105">
        <v>2013</v>
      </c>
      <c r="D29" s="105">
        <v>8</v>
      </c>
      <c r="E29" s="105">
        <v>27</v>
      </c>
      <c r="F29" s="106">
        <v>266160</v>
      </c>
      <c r="G29" s="105">
        <v>0</v>
      </c>
      <c r="H29" s="106">
        <v>185393</v>
      </c>
      <c r="I29" s="105">
        <v>0</v>
      </c>
      <c r="J29" s="105">
        <v>0</v>
      </c>
      <c r="K29" s="105">
        <v>0</v>
      </c>
      <c r="L29" s="107">
        <v>83.415099999999995</v>
      </c>
      <c r="M29" s="106">
        <v>24.4</v>
      </c>
      <c r="N29" s="108">
        <v>0</v>
      </c>
      <c r="O29" s="109">
        <v>1875</v>
      </c>
      <c r="P29" s="94">
        <f t="shared" si="0"/>
        <v>1875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1875</v>
      </c>
      <c r="W29" s="116">
        <f t="shared" si="10"/>
        <v>66215.006250000006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>266160</v>
      </c>
      <c r="AF29" s="103"/>
      <c r="AG29" s="207"/>
      <c r="AH29" s="208"/>
      <c r="AI29" s="209">
        <f t="shared" si="4"/>
        <v>266160</v>
      </c>
      <c r="AJ29" s="210">
        <f t="shared" si="5"/>
        <v>266160</v>
      </c>
      <c r="AL29" s="203">
        <f t="shared" si="6"/>
        <v>0</v>
      </c>
      <c r="AM29" s="211">
        <f t="shared" si="6"/>
        <v>1875</v>
      </c>
      <c r="AN29" s="212">
        <f t="shared" si="7"/>
        <v>1875</v>
      </c>
      <c r="AO29" s="213">
        <f t="shared" si="8"/>
        <v>1</v>
      </c>
    </row>
    <row r="30" spans="1:41" x14ac:dyDescent="0.2">
      <c r="A30" s="103">
        <v>107</v>
      </c>
      <c r="B30" s="104">
        <v>0.375</v>
      </c>
      <c r="C30" s="105">
        <v>2013</v>
      </c>
      <c r="D30" s="105">
        <v>8</v>
      </c>
      <c r="E30" s="105">
        <v>28</v>
      </c>
      <c r="F30" s="106">
        <v>268035</v>
      </c>
      <c r="G30" s="105">
        <v>0</v>
      </c>
      <c r="H30" s="106">
        <v>185678</v>
      </c>
      <c r="I30" s="105">
        <v>0</v>
      </c>
      <c r="J30" s="105">
        <v>0</v>
      </c>
      <c r="K30" s="105">
        <v>0</v>
      </c>
      <c r="L30" s="107">
        <v>83.556899999999999</v>
      </c>
      <c r="M30" s="106">
        <v>24.6</v>
      </c>
      <c r="N30" s="108">
        <v>0</v>
      </c>
      <c r="O30" s="109">
        <v>1741</v>
      </c>
      <c r="P30" s="94">
        <f t="shared" si="0"/>
        <v>1741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1741</v>
      </c>
      <c r="W30" s="116">
        <f t="shared" si="10"/>
        <v>61482.840470000003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>268035</v>
      </c>
      <c r="AF30" s="103"/>
      <c r="AG30" s="207"/>
      <c r="AH30" s="208"/>
      <c r="AI30" s="209">
        <f t="shared" si="4"/>
        <v>268035</v>
      </c>
      <c r="AJ30" s="210">
        <f t="shared" si="5"/>
        <v>268035</v>
      </c>
      <c r="AL30" s="203">
        <f t="shared" si="6"/>
        <v>0</v>
      </c>
      <c r="AM30" s="211">
        <f t="shared" si="6"/>
        <v>1741</v>
      </c>
      <c r="AN30" s="212">
        <f t="shared" si="7"/>
        <v>1741</v>
      </c>
      <c r="AO30" s="213">
        <f t="shared" si="8"/>
        <v>1</v>
      </c>
    </row>
    <row r="31" spans="1:41" x14ac:dyDescent="0.2">
      <c r="A31" s="103">
        <v>107</v>
      </c>
      <c r="B31" s="104">
        <v>0.375</v>
      </c>
      <c r="C31" s="105">
        <v>2013</v>
      </c>
      <c r="D31" s="105">
        <v>8</v>
      </c>
      <c r="E31" s="105">
        <v>29</v>
      </c>
      <c r="F31" s="106">
        <v>269776</v>
      </c>
      <c r="G31" s="105">
        <v>0</v>
      </c>
      <c r="H31" s="106">
        <v>185941</v>
      </c>
      <c r="I31" s="105">
        <v>0</v>
      </c>
      <c r="J31" s="105">
        <v>0</v>
      </c>
      <c r="K31" s="105">
        <v>0</v>
      </c>
      <c r="L31" s="107">
        <v>83.495699999999999</v>
      </c>
      <c r="M31" s="106">
        <v>24.7</v>
      </c>
      <c r="N31" s="108">
        <v>0</v>
      </c>
      <c r="O31" s="109">
        <v>1813</v>
      </c>
      <c r="P31" s="94">
        <f t="shared" si="0"/>
        <v>1813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1813</v>
      </c>
      <c r="W31" s="116">
        <f t="shared" si="10"/>
        <v>64025.496709999999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>269776</v>
      </c>
      <c r="AF31" s="103"/>
      <c r="AG31" s="207"/>
      <c r="AH31" s="208"/>
      <c r="AI31" s="209">
        <f t="shared" si="4"/>
        <v>269776</v>
      </c>
      <c r="AJ31" s="210">
        <f t="shared" si="5"/>
        <v>269776</v>
      </c>
      <c r="AL31" s="203">
        <f t="shared" si="6"/>
        <v>0</v>
      </c>
      <c r="AM31" s="211">
        <f t="shared" si="6"/>
        <v>1813</v>
      </c>
      <c r="AN31" s="212">
        <f t="shared" si="7"/>
        <v>1813</v>
      </c>
      <c r="AO31" s="213">
        <f t="shared" si="8"/>
        <v>1</v>
      </c>
    </row>
    <row r="32" spans="1:41" x14ac:dyDescent="0.2">
      <c r="A32" s="103">
        <v>107</v>
      </c>
      <c r="B32" s="104">
        <v>0.375</v>
      </c>
      <c r="C32" s="105">
        <v>2013</v>
      </c>
      <c r="D32" s="105">
        <v>8</v>
      </c>
      <c r="E32" s="105">
        <v>30</v>
      </c>
      <c r="F32" s="106">
        <v>271589</v>
      </c>
      <c r="G32" s="105">
        <v>0</v>
      </c>
      <c r="H32" s="106">
        <v>186216</v>
      </c>
      <c r="I32" s="105">
        <v>0</v>
      </c>
      <c r="J32" s="105">
        <v>0</v>
      </c>
      <c r="K32" s="105">
        <v>0</v>
      </c>
      <c r="L32" s="107">
        <v>83.629099999999994</v>
      </c>
      <c r="M32" s="106">
        <v>24.3</v>
      </c>
      <c r="N32" s="108">
        <v>0</v>
      </c>
      <c r="O32" s="109">
        <v>1250</v>
      </c>
      <c r="P32" s="94">
        <f t="shared" si="0"/>
        <v>1250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1250</v>
      </c>
      <c r="W32" s="116">
        <f t="shared" si="10"/>
        <v>44143.337500000001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>271589</v>
      </c>
      <c r="AF32" s="103"/>
      <c r="AG32" s="207"/>
      <c r="AH32" s="208"/>
      <c r="AI32" s="209">
        <f t="shared" si="4"/>
        <v>271589</v>
      </c>
      <c r="AJ32" s="210">
        <f t="shared" si="5"/>
        <v>271589</v>
      </c>
      <c r="AL32" s="203">
        <f t="shared" si="6"/>
        <v>0</v>
      </c>
      <c r="AM32" s="211">
        <f t="shared" si="6"/>
        <v>1250</v>
      </c>
      <c r="AN32" s="212">
        <f t="shared" si="7"/>
        <v>1250</v>
      </c>
      <c r="AO32" s="213">
        <f t="shared" si="8"/>
        <v>1</v>
      </c>
    </row>
    <row r="33" spans="1:41" ht="13.5" thickBot="1" x14ac:dyDescent="0.25">
      <c r="A33" s="103">
        <v>107</v>
      </c>
      <c r="B33" s="104">
        <v>0.375</v>
      </c>
      <c r="C33" s="105">
        <v>2013</v>
      </c>
      <c r="D33" s="105">
        <v>8</v>
      </c>
      <c r="E33" s="105">
        <v>31</v>
      </c>
      <c r="F33" s="106">
        <v>272839</v>
      </c>
      <c r="G33" s="105">
        <v>0</v>
      </c>
      <c r="H33" s="106">
        <v>186403</v>
      </c>
      <c r="I33" s="105">
        <v>0</v>
      </c>
      <c r="J33" s="105">
        <v>0</v>
      </c>
      <c r="K33" s="105">
        <v>0</v>
      </c>
      <c r="L33" s="107">
        <v>84.240200000000002</v>
      </c>
      <c r="M33" s="106">
        <v>24.1</v>
      </c>
      <c r="N33" s="108">
        <v>0</v>
      </c>
      <c r="O33" s="109">
        <v>488</v>
      </c>
      <c r="P33" s="94">
        <f t="shared" si="0"/>
        <v>488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488</v>
      </c>
      <c r="W33" s="120">
        <f t="shared" si="10"/>
        <v>17233.558959999998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>272839</v>
      </c>
      <c r="AF33" s="103"/>
      <c r="AG33" s="207"/>
      <c r="AH33" s="208"/>
      <c r="AI33" s="209">
        <f t="shared" si="4"/>
        <v>272839</v>
      </c>
      <c r="AJ33" s="210">
        <f t="shared" si="5"/>
        <v>272839</v>
      </c>
      <c r="AL33" s="203">
        <f t="shared" si="6"/>
        <v>0</v>
      </c>
      <c r="AM33" s="214">
        <f t="shared" si="6"/>
        <v>488</v>
      </c>
      <c r="AN33" s="212">
        <f t="shared" si="7"/>
        <v>488</v>
      </c>
      <c r="AO33" s="213">
        <f t="shared" si="8"/>
        <v>1</v>
      </c>
    </row>
    <row r="34" spans="1:41" ht="13.5" thickBot="1" x14ac:dyDescent="0.25">
      <c r="A34" s="7">
        <v>107</v>
      </c>
      <c r="B34" s="121">
        <v>0.375</v>
      </c>
      <c r="C34" s="6">
        <v>2013</v>
      </c>
      <c r="D34" s="6">
        <v>9</v>
      </c>
      <c r="E34" s="6">
        <v>1</v>
      </c>
      <c r="F34" s="122">
        <v>273327</v>
      </c>
      <c r="G34" s="6">
        <v>0</v>
      </c>
      <c r="H34" s="122">
        <v>186476</v>
      </c>
      <c r="I34" s="6">
        <v>0</v>
      </c>
      <c r="J34" s="6">
        <v>0</v>
      </c>
      <c r="K34" s="6">
        <v>0</v>
      </c>
      <c r="L34" s="123">
        <v>85.493700000000004</v>
      </c>
      <c r="M34" s="122">
        <v>19.3</v>
      </c>
      <c r="N34" s="124">
        <v>0</v>
      </c>
      <c r="O34" s="125">
        <v>0</v>
      </c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>273327</v>
      </c>
      <c r="AF34" s="7"/>
      <c r="AG34" s="215"/>
      <c r="AH34" s="216"/>
      <c r="AI34" s="217">
        <f t="shared" si="4"/>
        <v>273327</v>
      </c>
      <c r="AJ34" s="218">
        <f t="shared" si="5"/>
        <v>273327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32</v>
      </c>
      <c r="K36" s="134" t="s">
        <v>46</v>
      </c>
      <c r="L36" s="136">
        <f>MAX(L3:L34)</f>
        <v>88.089699999999993</v>
      </c>
      <c r="M36" s="136">
        <f>MAX(M3:M34)</f>
        <v>25.6</v>
      </c>
      <c r="N36" s="134" t="s">
        <v>12</v>
      </c>
      <c r="O36" s="136">
        <f>SUM(O3:O33)</f>
        <v>43598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43598</v>
      </c>
      <c r="W36" s="140">
        <f>SUM(W3:W33)</f>
        <v>1539648.9826600002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2</v>
      </c>
      <c r="AJ36" s="223">
        <f>SUM(AJ3:AJ33)</f>
        <v>7265456</v>
      </c>
      <c r="AK36" s="224" t="s">
        <v>52</v>
      </c>
      <c r="AL36" s="225"/>
      <c r="AM36" s="225"/>
      <c r="AN36" s="223">
        <f>SUM(AN3:AN33)</f>
        <v>43598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84.269756250000015</v>
      </c>
      <c r="M37" s="144">
        <f>AVERAGE(M3:M34)</f>
        <v>23.506249999999998</v>
      </c>
      <c r="N37" s="134" t="s">
        <v>48</v>
      </c>
      <c r="O37" s="145">
        <f>O36*35.31467</f>
        <v>1539648.98266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30</v>
      </c>
      <c r="AN37" s="228">
        <f>IFERROR(AN36/SUM(AM3:AM33),"")</f>
        <v>1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83.293300000000002</v>
      </c>
      <c r="M38" s="145">
        <f>MIN(M3:M34)</f>
        <v>17.5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92.696731875000026</v>
      </c>
      <c r="M44" s="152">
        <f>M37*(1+$L$43)</f>
        <v>25.856874999999999</v>
      </c>
    </row>
    <row r="45" spans="1:41" x14ac:dyDescent="0.2">
      <c r="K45" s="151" t="s">
        <v>62</v>
      </c>
      <c r="L45" s="152">
        <f>L37*(1-$L$43)</f>
        <v>75.842780625000017</v>
      </c>
      <c r="M45" s="152">
        <f>M37*(1-$L$43)</f>
        <v>21.155624999999997</v>
      </c>
    </row>
    <row r="47" spans="1:41" x14ac:dyDescent="0.2">
      <c r="A47" s="134" t="s">
        <v>63</v>
      </c>
      <c r="B47" s="153" t="s">
        <v>64</v>
      </c>
    </row>
    <row r="48" spans="1:41" x14ac:dyDescent="0.2">
      <c r="A48" s="134" t="s">
        <v>65</v>
      </c>
      <c r="B48" s="154">
        <v>40583</v>
      </c>
    </row>
  </sheetData>
  <phoneticPr fontId="0" type="noConversion"/>
  <conditionalFormatting sqref="L3:L34">
    <cfRule type="cellIs" dxfId="671" priority="47" stopIfTrue="1" operator="lessThan">
      <formula>$L$45</formula>
    </cfRule>
    <cfRule type="cellIs" dxfId="670" priority="48" stopIfTrue="1" operator="greaterThan">
      <formula>$L$44</formula>
    </cfRule>
  </conditionalFormatting>
  <conditionalFormatting sqref="M3:M34">
    <cfRule type="cellIs" dxfId="669" priority="45" stopIfTrue="1" operator="lessThan">
      <formula>$M$45</formula>
    </cfRule>
    <cfRule type="cellIs" dxfId="668" priority="46" stopIfTrue="1" operator="greaterThan">
      <formula>$M$44</formula>
    </cfRule>
  </conditionalFormatting>
  <conditionalFormatting sqref="O3:O34">
    <cfRule type="cellIs" dxfId="667" priority="44" stopIfTrue="1" operator="lessThan">
      <formula>0</formula>
    </cfRule>
  </conditionalFormatting>
  <conditionalFormatting sqref="O3:O33">
    <cfRule type="cellIs" dxfId="666" priority="43" stopIfTrue="1" operator="lessThan">
      <formula>0</formula>
    </cfRule>
  </conditionalFormatting>
  <conditionalFormatting sqref="O3">
    <cfRule type="cellIs" dxfId="665" priority="42" stopIfTrue="1" operator="notEqual">
      <formula>$P$3</formula>
    </cfRule>
  </conditionalFormatting>
  <conditionalFormatting sqref="O4">
    <cfRule type="cellIs" dxfId="664" priority="41" stopIfTrue="1" operator="notEqual">
      <formula>P$4</formula>
    </cfRule>
  </conditionalFormatting>
  <conditionalFormatting sqref="O5">
    <cfRule type="cellIs" dxfId="663" priority="40" stopIfTrue="1" operator="notEqual">
      <formula>$P$5</formula>
    </cfRule>
  </conditionalFormatting>
  <conditionalFormatting sqref="O6">
    <cfRule type="cellIs" dxfId="662" priority="39" stopIfTrue="1" operator="notEqual">
      <formula>$P$6</formula>
    </cfRule>
  </conditionalFormatting>
  <conditionalFormatting sqref="O7">
    <cfRule type="cellIs" dxfId="661" priority="38" stopIfTrue="1" operator="notEqual">
      <formula>$P$7</formula>
    </cfRule>
  </conditionalFormatting>
  <conditionalFormatting sqref="O8">
    <cfRule type="cellIs" dxfId="660" priority="37" stopIfTrue="1" operator="notEqual">
      <formula>$P$8</formula>
    </cfRule>
  </conditionalFormatting>
  <conditionalFormatting sqref="O9">
    <cfRule type="cellIs" dxfId="659" priority="36" stopIfTrue="1" operator="notEqual">
      <formula>$P$9</formula>
    </cfRule>
  </conditionalFormatting>
  <conditionalFormatting sqref="O10">
    <cfRule type="cellIs" dxfId="658" priority="34" stopIfTrue="1" operator="notEqual">
      <formula>$P$10</formula>
    </cfRule>
    <cfRule type="cellIs" dxfId="657" priority="35" stopIfTrue="1" operator="greaterThan">
      <formula>$P$10</formula>
    </cfRule>
  </conditionalFormatting>
  <conditionalFormatting sqref="O11">
    <cfRule type="cellIs" dxfId="656" priority="32" stopIfTrue="1" operator="notEqual">
      <formula>$P$11</formula>
    </cfRule>
    <cfRule type="cellIs" dxfId="655" priority="33" stopIfTrue="1" operator="greaterThan">
      <formula>$P$11</formula>
    </cfRule>
  </conditionalFormatting>
  <conditionalFormatting sqref="O12">
    <cfRule type="cellIs" dxfId="654" priority="31" stopIfTrue="1" operator="notEqual">
      <formula>$P$12</formula>
    </cfRule>
  </conditionalFormatting>
  <conditionalFormatting sqref="O14">
    <cfRule type="cellIs" dxfId="653" priority="30" stopIfTrue="1" operator="notEqual">
      <formula>$P$14</formula>
    </cfRule>
  </conditionalFormatting>
  <conditionalFormatting sqref="O15">
    <cfRule type="cellIs" dxfId="652" priority="29" stopIfTrue="1" operator="notEqual">
      <formula>$P$15</formula>
    </cfRule>
  </conditionalFormatting>
  <conditionalFormatting sqref="O16">
    <cfRule type="cellIs" dxfId="651" priority="28" stopIfTrue="1" operator="notEqual">
      <formula>$P$16</formula>
    </cfRule>
  </conditionalFormatting>
  <conditionalFormatting sqref="O17">
    <cfRule type="cellIs" dxfId="650" priority="27" stopIfTrue="1" operator="notEqual">
      <formula>$P$17</formula>
    </cfRule>
  </conditionalFormatting>
  <conditionalFormatting sqref="O18">
    <cfRule type="cellIs" dxfId="649" priority="26" stopIfTrue="1" operator="notEqual">
      <formula>$P$18</formula>
    </cfRule>
  </conditionalFormatting>
  <conditionalFormatting sqref="O19">
    <cfRule type="cellIs" dxfId="648" priority="24" stopIfTrue="1" operator="notEqual">
      <formula>$P$19</formula>
    </cfRule>
    <cfRule type="cellIs" dxfId="647" priority="25" stopIfTrue="1" operator="greaterThan">
      <formula>$P$19</formula>
    </cfRule>
  </conditionalFormatting>
  <conditionalFormatting sqref="O20">
    <cfRule type="cellIs" dxfId="646" priority="22" stopIfTrue="1" operator="notEqual">
      <formula>$P$20</formula>
    </cfRule>
    <cfRule type="cellIs" dxfId="645" priority="23" stopIfTrue="1" operator="greaterThan">
      <formula>$P$20</formula>
    </cfRule>
  </conditionalFormatting>
  <conditionalFormatting sqref="O21">
    <cfRule type="cellIs" dxfId="644" priority="21" stopIfTrue="1" operator="notEqual">
      <formula>$P$21</formula>
    </cfRule>
  </conditionalFormatting>
  <conditionalFormatting sqref="O22">
    <cfRule type="cellIs" dxfId="643" priority="20" stopIfTrue="1" operator="notEqual">
      <formula>$P$22</formula>
    </cfRule>
  </conditionalFormatting>
  <conditionalFormatting sqref="O23">
    <cfRule type="cellIs" dxfId="642" priority="19" stopIfTrue="1" operator="notEqual">
      <formula>$P$23</formula>
    </cfRule>
  </conditionalFormatting>
  <conditionalFormatting sqref="O24">
    <cfRule type="cellIs" dxfId="641" priority="17" stopIfTrue="1" operator="notEqual">
      <formula>$P$24</formula>
    </cfRule>
    <cfRule type="cellIs" dxfId="640" priority="18" stopIfTrue="1" operator="greaterThan">
      <formula>$P$24</formula>
    </cfRule>
  </conditionalFormatting>
  <conditionalFormatting sqref="O25">
    <cfRule type="cellIs" dxfId="639" priority="15" stopIfTrue="1" operator="notEqual">
      <formula>$P$25</formula>
    </cfRule>
    <cfRule type="cellIs" dxfId="638" priority="16" stopIfTrue="1" operator="greaterThan">
      <formula>$P$25</formula>
    </cfRule>
  </conditionalFormatting>
  <conditionalFormatting sqref="O26">
    <cfRule type="cellIs" dxfId="637" priority="14" stopIfTrue="1" operator="notEqual">
      <formula>$P$26</formula>
    </cfRule>
  </conditionalFormatting>
  <conditionalFormatting sqref="O27">
    <cfRule type="cellIs" dxfId="636" priority="13" stopIfTrue="1" operator="notEqual">
      <formula>$P$27</formula>
    </cfRule>
  </conditionalFormatting>
  <conditionalFormatting sqref="O28">
    <cfRule type="cellIs" dxfId="635" priority="12" stopIfTrue="1" operator="notEqual">
      <formula>$P$28</formula>
    </cfRule>
  </conditionalFormatting>
  <conditionalFormatting sqref="O29">
    <cfRule type="cellIs" dxfId="634" priority="11" stopIfTrue="1" operator="notEqual">
      <formula>$P$29</formula>
    </cfRule>
  </conditionalFormatting>
  <conditionalFormatting sqref="O30">
    <cfRule type="cellIs" dxfId="633" priority="10" stopIfTrue="1" operator="notEqual">
      <formula>$P$30</formula>
    </cfRule>
  </conditionalFormatting>
  <conditionalFormatting sqref="O31">
    <cfRule type="cellIs" dxfId="632" priority="8" stopIfTrue="1" operator="notEqual">
      <formula>$P$31</formula>
    </cfRule>
    <cfRule type="cellIs" dxfId="631" priority="9" stopIfTrue="1" operator="greaterThan">
      <formula>$P$31</formula>
    </cfRule>
  </conditionalFormatting>
  <conditionalFormatting sqref="O32">
    <cfRule type="cellIs" dxfId="630" priority="6" stopIfTrue="1" operator="notEqual">
      <formula>$P$32</formula>
    </cfRule>
    <cfRule type="cellIs" dxfId="629" priority="7" stopIfTrue="1" operator="greaterThan">
      <formula>$P$32</formula>
    </cfRule>
  </conditionalFormatting>
  <conditionalFormatting sqref="O33">
    <cfRule type="cellIs" dxfId="628" priority="5" stopIfTrue="1" operator="notEqual">
      <formula>$P$33</formula>
    </cfRule>
  </conditionalFormatting>
  <conditionalFormatting sqref="O13">
    <cfRule type="cellIs" dxfId="627" priority="4" stopIfTrue="1" operator="notEqual">
      <formula>$P$13</formula>
    </cfRule>
  </conditionalFormatting>
  <conditionalFormatting sqref="AG3:AG34">
    <cfRule type="cellIs" dxfId="626" priority="3" stopIfTrue="1" operator="notEqual">
      <formula>E3</formula>
    </cfRule>
  </conditionalFormatting>
  <conditionalFormatting sqref="AH3:AH34">
    <cfRule type="cellIs" dxfId="625" priority="2" stopIfTrue="1" operator="notBetween">
      <formula>AI3+$AG$40</formula>
      <formula>AI3-$AG$40</formula>
    </cfRule>
  </conditionalFormatting>
  <conditionalFormatting sqref="AL3:AL33">
    <cfRule type="cellIs" dxfId="624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32" sqref="F32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105</v>
      </c>
      <c r="B3" s="88">
        <v>0.375</v>
      </c>
      <c r="C3" s="89">
        <v>2013</v>
      </c>
      <c r="D3" s="89">
        <v>8</v>
      </c>
      <c r="E3" s="89">
        <v>1</v>
      </c>
      <c r="F3" s="90">
        <v>927008</v>
      </c>
      <c r="G3" s="89">
        <v>0</v>
      </c>
      <c r="H3" s="90">
        <v>103351</v>
      </c>
      <c r="I3" s="89">
        <v>0</v>
      </c>
      <c r="J3" s="89">
        <v>0</v>
      </c>
      <c r="K3" s="89">
        <v>0</v>
      </c>
      <c r="L3" s="91">
        <v>328.59219999999999</v>
      </c>
      <c r="M3" s="90">
        <v>11.5</v>
      </c>
      <c r="N3" s="92">
        <v>0</v>
      </c>
      <c r="O3" s="93">
        <v>11092</v>
      </c>
      <c r="P3" s="94">
        <f>F4-F3</f>
        <v>11092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11092</v>
      </c>
      <c r="W3" s="99">
        <f>V3*35.31467</f>
        <v>391710.31964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927008</v>
      </c>
      <c r="AF3" s="87">
        <v>105</v>
      </c>
      <c r="AG3" s="92">
        <v>1</v>
      </c>
      <c r="AH3" s="200">
        <v>927008</v>
      </c>
      <c r="AI3" s="201">
        <f>IFERROR(AE3*1,0)</f>
        <v>927008</v>
      </c>
      <c r="AJ3" s="202">
        <f>(AI3-AH3)</f>
        <v>0</v>
      </c>
      <c r="AL3" s="203">
        <f>AH4-AH3</f>
        <v>-927008</v>
      </c>
      <c r="AM3" s="204">
        <f>AI4-AI3</f>
        <v>11092</v>
      </c>
      <c r="AN3" s="205">
        <f>(AM3-AL3)</f>
        <v>938100</v>
      </c>
      <c r="AO3" s="206">
        <f>IFERROR(AN3/AM3,"")</f>
        <v>84.574468085106389</v>
      </c>
    </row>
    <row r="4" spans="1:41" x14ac:dyDescent="0.2">
      <c r="A4" s="103">
        <v>105</v>
      </c>
      <c r="B4" s="104">
        <v>0.375</v>
      </c>
      <c r="C4" s="105">
        <v>2013</v>
      </c>
      <c r="D4" s="105">
        <v>8</v>
      </c>
      <c r="E4" s="105">
        <v>2</v>
      </c>
      <c r="F4" s="106">
        <v>938100</v>
      </c>
      <c r="G4" s="105">
        <v>0</v>
      </c>
      <c r="H4" s="106">
        <v>10998</v>
      </c>
      <c r="I4" s="105">
        <v>0</v>
      </c>
      <c r="J4" s="105">
        <v>23</v>
      </c>
      <c r="K4" s="105">
        <v>0</v>
      </c>
      <c r="L4" s="107">
        <v>0</v>
      </c>
      <c r="M4" s="106">
        <v>315.63</v>
      </c>
      <c r="N4" s="108">
        <v>0</v>
      </c>
      <c r="O4" s="109">
        <v>10998</v>
      </c>
      <c r="P4" s="94">
        <f t="shared" ref="P4:P33" si="0">F5-F4</f>
        <v>10998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10998</v>
      </c>
      <c r="W4" s="113">
        <f>V4*35.31467</f>
        <v>388390.74066000001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938100</v>
      </c>
      <c r="AF4" s="103"/>
      <c r="AG4" s="207"/>
      <c r="AH4" s="208"/>
      <c r="AI4" s="209">
        <f t="shared" ref="AI4:AI34" si="4">IFERROR(AE4*1,0)</f>
        <v>938100</v>
      </c>
      <c r="AJ4" s="210">
        <f t="shared" ref="AJ4:AJ34" si="5">(AI4-AH4)</f>
        <v>938100</v>
      </c>
      <c r="AL4" s="203">
        <f t="shared" ref="AL4:AM33" si="6">AH5-AH4</f>
        <v>0</v>
      </c>
      <c r="AM4" s="211">
        <f t="shared" si="6"/>
        <v>10998</v>
      </c>
      <c r="AN4" s="212">
        <f t="shared" ref="AN4:AN33" si="7">(AM4-AL4)</f>
        <v>10998</v>
      </c>
      <c r="AO4" s="213">
        <f t="shared" ref="AO4:AO33" si="8">IFERROR(AN4/AM4,"")</f>
        <v>1</v>
      </c>
    </row>
    <row r="5" spans="1:41" x14ac:dyDescent="0.2">
      <c r="A5" s="103">
        <v>105</v>
      </c>
      <c r="B5" s="104">
        <v>0.375</v>
      </c>
      <c r="C5" s="105">
        <v>2013</v>
      </c>
      <c r="D5" s="105">
        <v>8</v>
      </c>
      <c r="E5" s="105">
        <v>3</v>
      </c>
      <c r="F5" s="106">
        <v>949098</v>
      </c>
      <c r="G5" s="105">
        <v>0</v>
      </c>
      <c r="H5" s="106">
        <v>11521</v>
      </c>
      <c r="I5" s="105">
        <v>0</v>
      </c>
      <c r="J5" s="105">
        <v>23</v>
      </c>
      <c r="K5" s="105">
        <v>0</v>
      </c>
      <c r="L5" s="107">
        <v>0</v>
      </c>
      <c r="M5" s="106">
        <v>317.66000000000003</v>
      </c>
      <c r="N5" s="108">
        <v>0</v>
      </c>
      <c r="O5" s="109">
        <v>11521</v>
      </c>
      <c r="P5" s="94">
        <f t="shared" si="0"/>
        <v>11521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11521</v>
      </c>
      <c r="W5" s="113">
        <f t="shared" ref="W5:W33" si="10">V5*35.31467</f>
        <v>406860.31306999997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949098</v>
      </c>
      <c r="AF5" s="103"/>
      <c r="AG5" s="207"/>
      <c r="AH5" s="208"/>
      <c r="AI5" s="209">
        <f t="shared" si="4"/>
        <v>949098</v>
      </c>
      <c r="AJ5" s="210">
        <f t="shared" si="5"/>
        <v>949098</v>
      </c>
      <c r="AL5" s="203">
        <f t="shared" si="6"/>
        <v>0</v>
      </c>
      <c r="AM5" s="211">
        <f t="shared" si="6"/>
        <v>11521</v>
      </c>
      <c r="AN5" s="212">
        <f t="shared" si="7"/>
        <v>11521</v>
      </c>
      <c r="AO5" s="213">
        <f t="shared" si="8"/>
        <v>1</v>
      </c>
    </row>
    <row r="6" spans="1:41" x14ac:dyDescent="0.2">
      <c r="A6" s="103">
        <v>105</v>
      </c>
      <c r="B6" s="104">
        <v>0.375</v>
      </c>
      <c r="C6" s="105">
        <v>2013</v>
      </c>
      <c r="D6" s="105">
        <v>8</v>
      </c>
      <c r="E6" s="105">
        <v>4</v>
      </c>
      <c r="F6" s="106">
        <v>960619</v>
      </c>
      <c r="G6" s="105">
        <v>0</v>
      </c>
      <c r="H6" s="106">
        <v>11592</v>
      </c>
      <c r="I6" s="105">
        <v>0</v>
      </c>
      <c r="J6" s="105">
        <v>24</v>
      </c>
      <c r="K6" s="105">
        <v>0</v>
      </c>
      <c r="L6" s="107">
        <v>0</v>
      </c>
      <c r="M6" s="106">
        <v>320.20999999999998</v>
      </c>
      <c r="N6" s="108">
        <v>0</v>
      </c>
      <c r="O6" s="109">
        <v>11592</v>
      </c>
      <c r="P6" s="94">
        <f t="shared" si="0"/>
        <v>11592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11592</v>
      </c>
      <c r="W6" s="113">
        <f t="shared" si="10"/>
        <v>409367.65464000002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960619</v>
      </c>
      <c r="AF6" s="103"/>
      <c r="AG6" s="207"/>
      <c r="AH6" s="208"/>
      <c r="AI6" s="209">
        <f t="shared" si="4"/>
        <v>960619</v>
      </c>
      <c r="AJ6" s="210">
        <f t="shared" si="5"/>
        <v>960619</v>
      </c>
      <c r="AL6" s="203">
        <f t="shared" si="6"/>
        <v>0</v>
      </c>
      <c r="AM6" s="211">
        <f t="shared" si="6"/>
        <v>11592</v>
      </c>
      <c r="AN6" s="212">
        <f t="shared" si="7"/>
        <v>11592</v>
      </c>
      <c r="AO6" s="213">
        <f t="shared" si="8"/>
        <v>1</v>
      </c>
    </row>
    <row r="7" spans="1:41" x14ac:dyDescent="0.2">
      <c r="A7" s="103">
        <v>105</v>
      </c>
      <c r="B7" s="104">
        <v>0.375</v>
      </c>
      <c r="C7" s="105">
        <v>2013</v>
      </c>
      <c r="D7" s="105">
        <v>8</v>
      </c>
      <c r="E7" s="105">
        <v>5</v>
      </c>
      <c r="F7" s="106">
        <v>972211</v>
      </c>
      <c r="G7" s="105">
        <v>0</v>
      </c>
      <c r="H7" s="106">
        <v>10001</v>
      </c>
      <c r="I7" s="105">
        <v>0</v>
      </c>
      <c r="J7" s="105">
        <v>25</v>
      </c>
      <c r="K7" s="105">
        <v>0</v>
      </c>
      <c r="L7" s="107">
        <v>0</v>
      </c>
      <c r="M7" s="106">
        <v>327.64999999999998</v>
      </c>
      <c r="N7" s="108">
        <v>0</v>
      </c>
      <c r="O7" s="109">
        <v>10001</v>
      </c>
      <c r="P7" s="94">
        <f t="shared" si="0"/>
        <v>10001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10001</v>
      </c>
      <c r="W7" s="113">
        <f t="shared" si="10"/>
        <v>353182.01467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972211</v>
      </c>
      <c r="AF7" s="103"/>
      <c r="AG7" s="207"/>
      <c r="AH7" s="208"/>
      <c r="AI7" s="209">
        <f t="shared" si="4"/>
        <v>972211</v>
      </c>
      <c r="AJ7" s="210">
        <f t="shared" si="5"/>
        <v>972211</v>
      </c>
      <c r="AL7" s="203">
        <f t="shared" si="6"/>
        <v>0</v>
      </c>
      <c r="AM7" s="211">
        <f t="shared" si="6"/>
        <v>10001</v>
      </c>
      <c r="AN7" s="212">
        <f t="shared" si="7"/>
        <v>10001</v>
      </c>
      <c r="AO7" s="213">
        <f t="shared" si="8"/>
        <v>1</v>
      </c>
    </row>
    <row r="8" spans="1:41" x14ac:dyDescent="0.2">
      <c r="A8" s="103">
        <v>105</v>
      </c>
      <c r="B8" s="104">
        <v>0.375</v>
      </c>
      <c r="C8" s="105">
        <v>2013</v>
      </c>
      <c r="D8" s="105">
        <v>8</v>
      </c>
      <c r="E8" s="105">
        <v>6</v>
      </c>
      <c r="F8" s="106">
        <v>982212</v>
      </c>
      <c r="G8" s="105">
        <v>0</v>
      </c>
      <c r="H8" s="106">
        <v>11920</v>
      </c>
      <c r="I8" s="105">
        <v>0</v>
      </c>
      <c r="J8" s="105">
        <v>23</v>
      </c>
      <c r="K8" s="105">
        <v>0</v>
      </c>
      <c r="L8" s="107">
        <v>0</v>
      </c>
      <c r="M8" s="106">
        <v>328.34</v>
      </c>
      <c r="N8" s="108">
        <v>0</v>
      </c>
      <c r="O8" s="109">
        <v>11920</v>
      </c>
      <c r="P8" s="94">
        <f t="shared" si="0"/>
        <v>11920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11920</v>
      </c>
      <c r="W8" s="113">
        <f t="shared" si="10"/>
        <v>420950.8664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982212</v>
      </c>
      <c r="AF8" s="103"/>
      <c r="AG8" s="207"/>
      <c r="AH8" s="208"/>
      <c r="AI8" s="209">
        <f t="shared" si="4"/>
        <v>982212</v>
      </c>
      <c r="AJ8" s="210">
        <f t="shared" si="5"/>
        <v>982212</v>
      </c>
      <c r="AL8" s="203">
        <f t="shared" si="6"/>
        <v>0</v>
      </c>
      <c r="AM8" s="211">
        <f t="shared" si="6"/>
        <v>11920</v>
      </c>
      <c r="AN8" s="212">
        <f t="shared" si="7"/>
        <v>11920</v>
      </c>
      <c r="AO8" s="213">
        <f t="shared" si="8"/>
        <v>1</v>
      </c>
    </row>
    <row r="9" spans="1:41" x14ac:dyDescent="0.2">
      <c r="A9" s="103">
        <v>105</v>
      </c>
      <c r="B9" s="104">
        <v>0.375</v>
      </c>
      <c r="C9" s="105">
        <v>2013</v>
      </c>
      <c r="D9" s="105">
        <v>8</v>
      </c>
      <c r="E9" s="105">
        <v>7</v>
      </c>
      <c r="F9" s="106">
        <v>994132</v>
      </c>
      <c r="G9" s="105">
        <v>0</v>
      </c>
      <c r="H9" s="106">
        <v>753255</v>
      </c>
      <c r="I9" s="105">
        <v>0</v>
      </c>
      <c r="J9" s="105">
        <v>0</v>
      </c>
      <c r="K9" s="105">
        <v>0</v>
      </c>
      <c r="L9" s="107">
        <v>305.93520000000001</v>
      </c>
      <c r="M9" s="106">
        <v>21.4</v>
      </c>
      <c r="N9" s="108">
        <v>0</v>
      </c>
      <c r="O9" s="109">
        <v>11186</v>
      </c>
      <c r="P9" s="94">
        <f t="shared" si="0"/>
        <v>-988814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11186</v>
      </c>
      <c r="W9" s="113">
        <f t="shared" si="10"/>
        <v>395029.89861999999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994132</v>
      </c>
      <c r="AF9" s="103"/>
      <c r="AG9" s="207"/>
      <c r="AH9" s="208"/>
      <c r="AI9" s="209">
        <f t="shared" si="4"/>
        <v>994132</v>
      </c>
      <c r="AJ9" s="210">
        <f t="shared" si="5"/>
        <v>994132</v>
      </c>
      <c r="AL9" s="203">
        <f t="shared" si="6"/>
        <v>0</v>
      </c>
      <c r="AM9" s="211">
        <f t="shared" si="6"/>
        <v>-988814</v>
      </c>
      <c r="AN9" s="212">
        <f t="shared" si="7"/>
        <v>-988814</v>
      </c>
      <c r="AO9" s="213">
        <f t="shared" si="8"/>
        <v>1</v>
      </c>
    </row>
    <row r="10" spans="1:41" x14ac:dyDescent="0.2">
      <c r="A10" s="103">
        <v>105</v>
      </c>
      <c r="B10" s="104">
        <v>0.375</v>
      </c>
      <c r="C10" s="105">
        <v>2013</v>
      </c>
      <c r="D10" s="105">
        <v>8</v>
      </c>
      <c r="E10" s="105">
        <v>8</v>
      </c>
      <c r="F10" s="106">
        <v>5318</v>
      </c>
      <c r="G10" s="105">
        <v>0</v>
      </c>
      <c r="H10" s="106">
        <v>753742</v>
      </c>
      <c r="I10" s="105">
        <v>0</v>
      </c>
      <c r="J10" s="105">
        <v>0</v>
      </c>
      <c r="K10" s="105">
        <v>0</v>
      </c>
      <c r="L10" s="107">
        <v>315.62630000000001</v>
      </c>
      <c r="M10" s="106">
        <v>21.7</v>
      </c>
      <c r="N10" s="108">
        <v>0</v>
      </c>
      <c r="O10" s="109">
        <v>10511</v>
      </c>
      <c r="P10" s="94">
        <f t="shared" si="0"/>
        <v>10511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10511</v>
      </c>
      <c r="W10" s="113">
        <f t="shared" si="10"/>
        <v>371192.49637000001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5318</v>
      </c>
      <c r="AF10" s="103"/>
      <c r="AG10" s="207"/>
      <c r="AH10" s="208"/>
      <c r="AI10" s="209">
        <f t="shared" si="4"/>
        <v>5318</v>
      </c>
      <c r="AJ10" s="210">
        <f t="shared" si="5"/>
        <v>5318</v>
      </c>
      <c r="AL10" s="203">
        <f t="shared" si="6"/>
        <v>0</v>
      </c>
      <c r="AM10" s="211">
        <f t="shared" si="6"/>
        <v>10511</v>
      </c>
      <c r="AN10" s="212">
        <f t="shared" si="7"/>
        <v>10511</v>
      </c>
      <c r="AO10" s="213">
        <f t="shared" si="8"/>
        <v>1</v>
      </c>
    </row>
    <row r="11" spans="1:41" x14ac:dyDescent="0.2">
      <c r="A11" s="103">
        <v>105</v>
      </c>
      <c r="B11" s="104">
        <v>0.375</v>
      </c>
      <c r="C11" s="105">
        <v>2013</v>
      </c>
      <c r="D11" s="105">
        <v>8</v>
      </c>
      <c r="E11" s="105">
        <v>9</v>
      </c>
      <c r="F11" s="106">
        <v>15829</v>
      </c>
      <c r="G11" s="105">
        <v>0</v>
      </c>
      <c r="H11" s="106">
        <v>754194</v>
      </c>
      <c r="I11" s="105">
        <v>0</v>
      </c>
      <c r="J11" s="105">
        <v>0</v>
      </c>
      <c r="K11" s="105">
        <v>0</v>
      </c>
      <c r="L11" s="107">
        <v>317.65719999999999</v>
      </c>
      <c r="M11" s="106">
        <v>21</v>
      </c>
      <c r="N11" s="108">
        <v>0</v>
      </c>
      <c r="O11" s="109">
        <v>10237</v>
      </c>
      <c r="P11" s="94">
        <f t="shared" si="0"/>
        <v>10237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10237</v>
      </c>
      <c r="W11" s="116">
        <f t="shared" si="10"/>
        <v>361516.27678999997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15829</v>
      </c>
      <c r="AF11" s="103"/>
      <c r="AG11" s="207"/>
      <c r="AH11" s="208"/>
      <c r="AI11" s="209">
        <f t="shared" si="4"/>
        <v>15829</v>
      </c>
      <c r="AJ11" s="210">
        <f t="shared" si="5"/>
        <v>15829</v>
      </c>
      <c r="AL11" s="203">
        <f t="shared" si="6"/>
        <v>0</v>
      </c>
      <c r="AM11" s="211">
        <f t="shared" si="6"/>
        <v>10237</v>
      </c>
      <c r="AN11" s="212">
        <f t="shared" si="7"/>
        <v>10237</v>
      </c>
      <c r="AO11" s="213">
        <f t="shared" si="8"/>
        <v>1</v>
      </c>
    </row>
    <row r="12" spans="1:41" x14ac:dyDescent="0.2">
      <c r="A12" s="103">
        <v>105</v>
      </c>
      <c r="B12" s="104">
        <v>0.375</v>
      </c>
      <c r="C12" s="105">
        <v>2013</v>
      </c>
      <c r="D12" s="105">
        <v>8</v>
      </c>
      <c r="E12" s="105">
        <v>10</v>
      </c>
      <c r="F12" s="106">
        <v>26066</v>
      </c>
      <c r="G12" s="105">
        <v>0</v>
      </c>
      <c r="H12" s="106">
        <v>754633</v>
      </c>
      <c r="I12" s="105">
        <v>0</v>
      </c>
      <c r="J12" s="105">
        <v>0</v>
      </c>
      <c r="K12" s="105">
        <v>0</v>
      </c>
      <c r="L12" s="107">
        <v>320.21140000000003</v>
      </c>
      <c r="M12" s="106">
        <v>21.6</v>
      </c>
      <c r="N12" s="108">
        <v>0</v>
      </c>
      <c r="O12" s="109">
        <v>9825</v>
      </c>
      <c r="P12" s="94">
        <f t="shared" si="0"/>
        <v>9825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9825</v>
      </c>
      <c r="W12" s="116">
        <f t="shared" si="10"/>
        <v>346966.63274999999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26066</v>
      </c>
      <c r="AF12" s="103"/>
      <c r="AG12" s="207"/>
      <c r="AH12" s="208"/>
      <c r="AI12" s="209">
        <f t="shared" si="4"/>
        <v>26066</v>
      </c>
      <c r="AJ12" s="210">
        <f t="shared" si="5"/>
        <v>26066</v>
      </c>
      <c r="AL12" s="203">
        <f t="shared" si="6"/>
        <v>0</v>
      </c>
      <c r="AM12" s="211">
        <f t="shared" si="6"/>
        <v>9825</v>
      </c>
      <c r="AN12" s="212">
        <f t="shared" si="7"/>
        <v>9825</v>
      </c>
      <c r="AO12" s="213">
        <f t="shared" si="8"/>
        <v>1</v>
      </c>
    </row>
    <row r="13" spans="1:41" x14ac:dyDescent="0.2">
      <c r="A13" s="103">
        <v>105</v>
      </c>
      <c r="B13" s="104">
        <v>0.375</v>
      </c>
      <c r="C13" s="105">
        <v>2013</v>
      </c>
      <c r="D13" s="105">
        <v>8</v>
      </c>
      <c r="E13" s="105">
        <v>11</v>
      </c>
      <c r="F13" s="106">
        <v>35891</v>
      </c>
      <c r="G13" s="105">
        <v>0</v>
      </c>
      <c r="H13" s="106">
        <v>755042</v>
      </c>
      <c r="I13" s="105">
        <v>0</v>
      </c>
      <c r="J13" s="105">
        <v>0</v>
      </c>
      <c r="K13" s="105">
        <v>0</v>
      </c>
      <c r="L13" s="107">
        <v>327.64789999999999</v>
      </c>
      <c r="M13" s="106">
        <v>20</v>
      </c>
      <c r="N13" s="108">
        <v>0</v>
      </c>
      <c r="O13" s="109">
        <v>9804</v>
      </c>
      <c r="P13" s="94">
        <f t="shared" si="0"/>
        <v>9804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9804</v>
      </c>
      <c r="W13" s="116">
        <f t="shared" si="10"/>
        <v>346225.02467999997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35891</v>
      </c>
      <c r="AF13" s="103"/>
      <c r="AG13" s="207"/>
      <c r="AH13" s="208"/>
      <c r="AI13" s="209">
        <f t="shared" si="4"/>
        <v>35891</v>
      </c>
      <c r="AJ13" s="210">
        <f t="shared" si="5"/>
        <v>35891</v>
      </c>
      <c r="AL13" s="203">
        <f t="shared" si="6"/>
        <v>0</v>
      </c>
      <c r="AM13" s="211">
        <f t="shared" si="6"/>
        <v>9804</v>
      </c>
      <c r="AN13" s="212">
        <f t="shared" si="7"/>
        <v>9804</v>
      </c>
      <c r="AO13" s="213">
        <f t="shared" si="8"/>
        <v>1</v>
      </c>
    </row>
    <row r="14" spans="1:41" x14ac:dyDescent="0.2">
      <c r="A14" s="103">
        <v>105</v>
      </c>
      <c r="B14" s="104">
        <v>0.375</v>
      </c>
      <c r="C14" s="105">
        <v>2013</v>
      </c>
      <c r="D14" s="105">
        <v>8</v>
      </c>
      <c r="E14" s="105">
        <v>12</v>
      </c>
      <c r="F14" s="106">
        <v>45695</v>
      </c>
      <c r="G14" s="105">
        <v>0</v>
      </c>
      <c r="H14" s="106">
        <v>755448</v>
      </c>
      <c r="I14" s="105">
        <v>0</v>
      </c>
      <c r="J14" s="105">
        <v>0</v>
      </c>
      <c r="K14" s="105">
        <v>0</v>
      </c>
      <c r="L14" s="107">
        <v>328.33859999999999</v>
      </c>
      <c r="M14" s="106">
        <v>19.3</v>
      </c>
      <c r="N14" s="108">
        <v>0</v>
      </c>
      <c r="O14" s="109">
        <v>10264</v>
      </c>
      <c r="P14" s="94">
        <f t="shared" si="0"/>
        <v>10264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10264</v>
      </c>
      <c r="W14" s="116">
        <f t="shared" si="10"/>
        <v>362469.77288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45695</v>
      </c>
      <c r="AF14" s="103"/>
      <c r="AG14" s="207"/>
      <c r="AH14" s="208"/>
      <c r="AI14" s="209">
        <f t="shared" si="4"/>
        <v>45695</v>
      </c>
      <c r="AJ14" s="210">
        <f t="shared" si="5"/>
        <v>45695</v>
      </c>
      <c r="AL14" s="203">
        <f t="shared" si="6"/>
        <v>0</v>
      </c>
      <c r="AM14" s="211">
        <f t="shared" si="6"/>
        <v>10264</v>
      </c>
      <c r="AN14" s="212">
        <f t="shared" si="7"/>
        <v>10264</v>
      </c>
      <c r="AO14" s="213">
        <f t="shared" si="8"/>
        <v>1</v>
      </c>
    </row>
    <row r="15" spans="1:41" x14ac:dyDescent="0.2">
      <c r="A15" s="103">
        <v>105</v>
      </c>
      <c r="B15" s="104">
        <v>0.375</v>
      </c>
      <c r="C15" s="105">
        <v>2013</v>
      </c>
      <c r="D15" s="105">
        <v>8</v>
      </c>
      <c r="E15" s="105">
        <v>13</v>
      </c>
      <c r="F15" s="106">
        <v>55959</v>
      </c>
      <c r="G15" s="105">
        <v>0</v>
      </c>
      <c r="H15" s="106">
        <v>755886</v>
      </c>
      <c r="I15" s="105">
        <v>0</v>
      </c>
      <c r="J15" s="105">
        <v>0</v>
      </c>
      <c r="K15" s="105">
        <v>0</v>
      </c>
      <c r="L15" s="107">
        <v>319.899</v>
      </c>
      <c r="M15" s="106">
        <v>20.399999999999999</v>
      </c>
      <c r="N15" s="108">
        <v>0</v>
      </c>
      <c r="O15" s="109">
        <v>10294</v>
      </c>
      <c r="P15" s="94">
        <f t="shared" si="0"/>
        <v>10294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10294</v>
      </c>
      <c r="W15" s="116">
        <f t="shared" si="10"/>
        <v>363529.21298000001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55959</v>
      </c>
      <c r="AF15" s="103"/>
      <c r="AG15" s="207"/>
      <c r="AH15" s="208"/>
      <c r="AI15" s="209">
        <f t="shared" si="4"/>
        <v>55959</v>
      </c>
      <c r="AJ15" s="210">
        <f t="shared" si="5"/>
        <v>55959</v>
      </c>
      <c r="AL15" s="203">
        <f t="shared" si="6"/>
        <v>0</v>
      </c>
      <c r="AM15" s="211">
        <f t="shared" si="6"/>
        <v>10294</v>
      </c>
      <c r="AN15" s="212">
        <f t="shared" si="7"/>
        <v>10294</v>
      </c>
      <c r="AO15" s="213">
        <f t="shared" si="8"/>
        <v>1</v>
      </c>
    </row>
    <row r="16" spans="1:41" x14ac:dyDescent="0.2">
      <c r="A16" s="103">
        <v>105</v>
      </c>
      <c r="B16" s="104">
        <v>0.375</v>
      </c>
      <c r="C16" s="105">
        <v>2013</v>
      </c>
      <c r="D16" s="105">
        <v>8</v>
      </c>
      <c r="E16" s="105">
        <v>14</v>
      </c>
      <c r="F16" s="106">
        <v>66253</v>
      </c>
      <c r="G16" s="105">
        <v>0</v>
      </c>
      <c r="H16" s="106">
        <v>756329</v>
      </c>
      <c r="I16" s="105">
        <v>0</v>
      </c>
      <c r="J16" s="105">
        <v>0</v>
      </c>
      <c r="K16" s="105">
        <v>0</v>
      </c>
      <c r="L16" s="107">
        <v>317.01330000000002</v>
      </c>
      <c r="M16" s="106">
        <v>20.5</v>
      </c>
      <c r="N16" s="108">
        <v>0</v>
      </c>
      <c r="O16" s="109">
        <v>10108</v>
      </c>
      <c r="P16" s="94">
        <f t="shared" si="0"/>
        <v>10108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10108</v>
      </c>
      <c r="W16" s="116">
        <f t="shared" si="10"/>
        <v>356960.68436000001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66253</v>
      </c>
      <c r="AF16" s="103"/>
      <c r="AG16" s="207"/>
      <c r="AH16" s="208"/>
      <c r="AI16" s="209">
        <f t="shared" si="4"/>
        <v>66253</v>
      </c>
      <c r="AJ16" s="210">
        <f t="shared" si="5"/>
        <v>66253</v>
      </c>
      <c r="AL16" s="203">
        <f t="shared" si="6"/>
        <v>0</v>
      </c>
      <c r="AM16" s="211">
        <f t="shared" si="6"/>
        <v>10108</v>
      </c>
      <c r="AN16" s="212">
        <f t="shared" si="7"/>
        <v>10108</v>
      </c>
      <c r="AO16" s="213">
        <f t="shared" si="8"/>
        <v>1</v>
      </c>
    </row>
    <row r="17" spans="1:41" x14ac:dyDescent="0.2">
      <c r="A17" s="103">
        <v>105</v>
      </c>
      <c r="B17" s="104">
        <v>0.375</v>
      </c>
      <c r="C17" s="105">
        <v>2013</v>
      </c>
      <c r="D17" s="105">
        <v>8</v>
      </c>
      <c r="E17" s="105">
        <v>15</v>
      </c>
      <c r="F17" s="106">
        <v>76361</v>
      </c>
      <c r="G17" s="105">
        <v>0</v>
      </c>
      <c r="H17" s="106">
        <v>756765</v>
      </c>
      <c r="I17" s="105">
        <v>0</v>
      </c>
      <c r="J17" s="105">
        <v>0</v>
      </c>
      <c r="K17" s="105">
        <v>0</v>
      </c>
      <c r="L17" s="107">
        <v>316.97649999999999</v>
      </c>
      <c r="M17" s="106">
        <v>21.1</v>
      </c>
      <c r="N17" s="108">
        <v>0</v>
      </c>
      <c r="O17" s="109">
        <v>10741</v>
      </c>
      <c r="P17" s="94">
        <f t="shared" si="0"/>
        <v>10741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10741</v>
      </c>
      <c r="W17" s="116">
        <f t="shared" si="10"/>
        <v>379314.87047000002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76361</v>
      </c>
      <c r="AF17" s="103"/>
      <c r="AG17" s="207"/>
      <c r="AH17" s="208"/>
      <c r="AI17" s="209">
        <f t="shared" si="4"/>
        <v>76361</v>
      </c>
      <c r="AJ17" s="210">
        <f t="shared" si="5"/>
        <v>76361</v>
      </c>
      <c r="AL17" s="203">
        <f t="shared" si="6"/>
        <v>0</v>
      </c>
      <c r="AM17" s="211">
        <f t="shared" si="6"/>
        <v>10741</v>
      </c>
      <c r="AN17" s="212">
        <f t="shared" si="7"/>
        <v>10741</v>
      </c>
      <c r="AO17" s="213">
        <f t="shared" si="8"/>
        <v>1</v>
      </c>
    </row>
    <row r="18" spans="1:41" x14ac:dyDescent="0.2">
      <c r="A18" s="103">
        <v>105</v>
      </c>
      <c r="B18" s="104">
        <v>0.375</v>
      </c>
      <c r="C18" s="105">
        <v>2013</v>
      </c>
      <c r="D18" s="105">
        <v>8</v>
      </c>
      <c r="E18" s="105">
        <v>16</v>
      </c>
      <c r="F18" s="106">
        <v>87102</v>
      </c>
      <c r="G18" s="105">
        <v>0</v>
      </c>
      <c r="H18" s="106">
        <v>757230</v>
      </c>
      <c r="I18" s="105">
        <v>0</v>
      </c>
      <c r="J18" s="105">
        <v>0</v>
      </c>
      <c r="K18" s="105">
        <v>0</v>
      </c>
      <c r="L18" s="107">
        <v>316.71269999999998</v>
      </c>
      <c r="M18" s="106">
        <v>21.4</v>
      </c>
      <c r="N18" s="108">
        <v>0</v>
      </c>
      <c r="O18" s="109">
        <v>10559</v>
      </c>
      <c r="P18" s="94">
        <f t="shared" si="0"/>
        <v>10559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10559</v>
      </c>
      <c r="W18" s="116">
        <f t="shared" si="10"/>
        <v>372887.60053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87102</v>
      </c>
      <c r="AF18" s="103"/>
      <c r="AG18" s="207"/>
      <c r="AH18" s="208"/>
      <c r="AI18" s="209">
        <f t="shared" si="4"/>
        <v>87102</v>
      </c>
      <c r="AJ18" s="210">
        <f t="shared" si="5"/>
        <v>87102</v>
      </c>
      <c r="AL18" s="203">
        <f t="shared" si="6"/>
        <v>0</v>
      </c>
      <c r="AM18" s="211">
        <f t="shared" si="6"/>
        <v>10559</v>
      </c>
      <c r="AN18" s="212">
        <f t="shared" si="7"/>
        <v>10559</v>
      </c>
      <c r="AO18" s="213">
        <f t="shared" si="8"/>
        <v>1</v>
      </c>
    </row>
    <row r="19" spans="1:41" x14ac:dyDescent="0.2">
      <c r="A19" s="103">
        <v>105</v>
      </c>
      <c r="B19" s="104">
        <v>0.375</v>
      </c>
      <c r="C19" s="105">
        <v>2013</v>
      </c>
      <c r="D19" s="105">
        <v>8</v>
      </c>
      <c r="E19" s="105">
        <v>17</v>
      </c>
      <c r="F19" s="106">
        <v>97661</v>
      </c>
      <c r="G19" s="105">
        <v>0</v>
      </c>
      <c r="H19" s="106">
        <v>757683</v>
      </c>
      <c r="I19" s="105">
        <v>0</v>
      </c>
      <c r="J19" s="105">
        <v>0</v>
      </c>
      <c r="K19" s="105">
        <v>0</v>
      </c>
      <c r="L19" s="107">
        <v>319.10669999999999</v>
      </c>
      <c r="M19" s="106">
        <v>21.4</v>
      </c>
      <c r="N19" s="108">
        <v>0</v>
      </c>
      <c r="O19" s="109">
        <v>9632</v>
      </c>
      <c r="P19" s="94">
        <f t="shared" si="0"/>
        <v>9632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9632</v>
      </c>
      <c r="W19" s="116">
        <f t="shared" si="10"/>
        <v>340150.90143999999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97661</v>
      </c>
      <c r="AF19" s="103"/>
      <c r="AG19" s="207"/>
      <c r="AH19" s="208"/>
      <c r="AI19" s="209">
        <f t="shared" si="4"/>
        <v>97661</v>
      </c>
      <c r="AJ19" s="210">
        <f t="shared" si="5"/>
        <v>97661</v>
      </c>
      <c r="AL19" s="203">
        <f t="shared" si="6"/>
        <v>0</v>
      </c>
      <c r="AM19" s="211">
        <f t="shared" si="6"/>
        <v>9632</v>
      </c>
      <c r="AN19" s="212">
        <f t="shared" si="7"/>
        <v>9632</v>
      </c>
      <c r="AO19" s="213">
        <f t="shared" si="8"/>
        <v>1</v>
      </c>
    </row>
    <row r="20" spans="1:41" x14ac:dyDescent="0.2">
      <c r="A20" s="103">
        <v>105</v>
      </c>
      <c r="B20" s="104">
        <v>0.375</v>
      </c>
      <c r="C20" s="105">
        <v>2013</v>
      </c>
      <c r="D20" s="105">
        <v>8</v>
      </c>
      <c r="E20" s="105">
        <v>18</v>
      </c>
      <c r="F20" s="106">
        <v>107293</v>
      </c>
      <c r="G20" s="105">
        <v>0</v>
      </c>
      <c r="H20" s="106">
        <v>758085</v>
      </c>
      <c r="I20" s="105">
        <v>0</v>
      </c>
      <c r="J20" s="105">
        <v>0</v>
      </c>
      <c r="K20" s="105">
        <v>0</v>
      </c>
      <c r="L20" s="107">
        <v>328.26920000000001</v>
      </c>
      <c r="M20" s="106">
        <v>21.2</v>
      </c>
      <c r="N20" s="108">
        <v>0</v>
      </c>
      <c r="O20" s="109">
        <v>10079</v>
      </c>
      <c r="P20" s="94">
        <f t="shared" si="0"/>
        <v>10079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10079</v>
      </c>
      <c r="W20" s="116">
        <f t="shared" si="10"/>
        <v>355936.55893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107293</v>
      </c>
      <c r="AF20" s="103"/>
      <c r="AG20" s="207"/>
      <c r="AH20" s="208"/>
      <c r="AI20" s="209">
        <f t="shared" si="4"/>
        <v>107293</v>
      </c>
      <c r="AJ20" s="210">
        <f t="shared" si="5"/>
        <v>107293</v>
      </c>
      <c r="AL20" s="203">
        <f t="shared" si="6"/>
        <v>117374</v>
      </c>
      <c r="AM20" s="211">
        <f t="shared" si="6"/>
        <v>10079</v>
      </c>
      <c r="AN20" s="212">
        <f t="shared" si="7"/>
        <v>-107295</v>
      </c>
      <c r="AO20" s="213">
        <f t="shared" si="8"/>
        <v>-10.645401329496973</v>
      </c>
    </row>
    <row r="21" spans="1:41" x14ac:dyDescent="0.2">
      <c r="A21" s="103">
        <v>105</v>
      </c>
      <c r="B21" s="104">
        <v>0.375</v>
      </c>
      <c r="C21" s="105">
        <v>2013</v>
      </c>
      <c r="D21" s="105">
        <v>8</v>
      </c>
      <c r="E21" s="105">
        <v>19</v>
      </c>
      <c r="F21" s="106">
        <v>117372</v>
      </c>
      <c r="G21" s="105">
        <v>0</v>
      </c>
      <c r="H21" s="106">
        <v>758504</v>
      </c>
      <c r="I21" s="105">
        <v>0</v>
      </c>
      <c r="J21" s="105">
        <v>0</v>
      </c>
      <c r="K21" s="105">
        <v>0</v>
      </c>
      <c r="L21" s="107">
        <v>328.22579999999999</v>
      </c>
      <c r="M21" s="106">
        <v>20.8</v>
      </c>
      <c r="N21" s="108">
        <v>0</v>
      </c>
      <c r="O21" s="109">
        <v>8901</v>
      </c>
      <c r="P21" s="94">
        <f t="shared" si="0"/>
        <v>8901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8901</v>
      </c>
      <c r="W21" s="116">
        <f t="shared" si="10"/>
        <v>314335.87767000002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117372</v>
      </c>
      <c r="AF21" s="103">
        <v>105</v>
      </c>
      <c r="AG21" s="207">
        <v>19</v>
      </c>
      <c r="AH21" s="208">
        <v>117374</v>
      </c>
      <c r="AI21" s="209">
        <f t="shared" si="4"/>
        <v>117372</v>
      </c>
      <c r="AJ21" s="210">
        <f t="shared" si="5"/>
        <v>-2</v>
      </c>
      <c r="AL21" s="203">
        <f t="shared" si="6"/>
        <v>8901</v>
      </c>
      <c r="AM21" s="211">
        <f t="shared" si="6"/>
        <v>8901</v>
      </c>
      <c r="AN21" s="212">
        <f t="shared" si="7"/>
        <v>0</v>
      </c>
      <c r="AO21" s="213">
        <f t="shared" si="8"/>
        <v>0</v>
      </c>
    </row>
    <row r="22" spans="1:41" x14ac:dyDescent="0.2">
      <c r="A22" s="103">
        <v>105</v>
      </c>
      <c r="B22" s="104">
        <v>0.375</v>
      </c>
      <c r="C22" s="105">
        <v>2013</v>
      </c>
      <c r="D22" s="105">
        <v>8</v>
      </c>
      <c r="E22" s="105">
        <v>20</v>
      </c>
      <c r="F22" s="106">
        <v>126273</v>
      </c>
      <c r="G22" s="105">
        <v>0</v>
      </c>
      <c r="H22" s="106">
        <v>758884</v>
      </c>
      <c r="I22" s="105">
        <v>0</v>
      </c>
      <c r="J22" s="105">
        <v>0</v>
      </c>
      <c r="K22" s="105">
        <v>0</v>
      </c>
      <c r="L22" s="107">
        <v>318.6268</v>
      </c>
      <c r="M22" s="106">
        <v>20.399999999999999</v>
      </c>
      <c r="N22" s="108">
        <v>0</v>
      </c>
      <c r="O22" s="109">
        <v>9587</v>
      </c>
      <c r="P22" s="94">
        <f t="shared" si="0"/>
        <v>9587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9587</v>
      </c>
      <c r="W22" s="116">
        <f t="shared" si="10"/>
        <v>338561.74128999998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126273</v>
      </c>
      <c r="AF22" s="103">
        <v>105</v>
      </c>
      <c r="AG22" s="207">
        <v>20</v>
      </c>
      <c r="AH22" s="208">
        <v>126275</v>
      </c>
      <c r="AI22" s="209">
        <f t="shared" si="4"/>
        <v>126273</v>
      </c>
      <c r="AJ22" s="210">
        <f t="shared" si="5"/>
        <v>-2</v>
      </c>
      <c r="AL22" s="203">
        <f t="shared" si="6"/>
        <v>9586</v>
      </c>
      <c r="AM22" s="211">
        <f t="shared" si="6"/>
        <v>9587</v>
      </c>
      <c r="AN22" s="212">
        <f t="shared" si="7"/>
        <v>1</v>
      </c>
      <c r="AO22" s="213">
        <f t="shared" si="8"/>
        <v>1.0430791697089809E-4</v>
      </c>
    </row>
    <row r="23" spans="1:41" x14ac:dyDescent="0.2">
      <c r="A23" s="103">
        <v>105</v>
      </c>
      <c r="B23" s="104">
        <v>0.375</v>
      </c>
      <c r="C23" s="105">
        <v>2013</v>
      </c>
      <c r="D23" s="105">
        <v>8</v>
      </c>
      <c r="E23" s="105">
        <v>21</v>
      </c>
      <c r="F23" s="106">
        <v>135860</v>
      </c>
      <c r="G23" s="105">
        <v>0</v>
      </c>
      <c r="H23" s="106">
        <v>759296</v>
      </c>
      <c r="I23" s="105">
        <v>0</v>
      </c>
      <c r="J23" s="105">
        <v>0</v>
      </c>
      <c r="K23" s="105">
        <v>0</v>
      </c>
      <c r="L23" s="107">
        <v>316.98840000000001</v>
      </c>
      <c r="M23" s="106">
        <v>19.7</v>
      </c>
      <c r="N23" s="108">
        <v>0</v>
      </c>
      <c r="O23" s="109">
        <v>9463</v>
      </c>
      <c r="P23" s="94">
        <f t="shared" si="0"/>
        <v>9463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9463</v>
      </c>
      <c r="W23" s="116">
        <f t="shared" si="10"/>
        <v>334182.72220999998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135860</v>
      </c>
      <c r="AF23" s="103">
        <v>105</v>
      </c>
      <c r="AG23" s="207">
        <v>21</v>
      </c>
      <c r="AH23" s="208">
        <v>135861</v>
      </c>
      <c r="AI23" s="209">
        <f t="shared" si="4"/>
        <v>135860</v>
      </c>
      <c r="AJ23" s="210">
        <f t="shared" si="5"/>
        <v>-1</v>
      </c>
      <c r="AL23" s="203">
        <f t="shared" si="6"/>
        <v>9463</v>
      </c>
      <c r="AM23" s="211">
        <f t="shared" si="6"/>
        <v>9463</v>
      </c>
      <c r="AN23" s="212">
        <f t="shared" si="7"/>
        <v>0</v>
      </c>
      <c r="AO23" s="213">
        <f t="shared" si="8"/>
        <v>0</v>
      </c>
    </row>
    <row r="24" spans="1:41" x14ac:dyDescent="0.2">
      <c r="A24" s="103">
        <v>105</v>
      </c>
      <c r="B24" s="104">
        <v>0.375</v>
      </c>
      <c r="C24" s="105">
        <v>2013</v>
      </c>
      <c r="D24" s="105">
        <v>8</v>
      </c>
      <c r="E24" s="105">
        <v>22</v>
      </c>
      <c r="F24" s="106">
        <v>145323</v>
      </c>
      <c r="G24" s="105">
        <v>0</v>
      </c>
      <c r="H24" s="106">
        <v>759700</v>
      </c>
      <c r="I24" s="105">
        <v>0</v>
      </c>
      <c r="J24" s="105">
        <v>0</v>
      </c>
      <c r="K24" s="105">
        <v>0</v>
      </c>
      <c r="L24" s="107">
        <v>318.3981</v>
      </c>
      <c r="M24" s="106">
        <v>19.600000000000001</v>
      </c>
      <c r="N24" s="108">
        <v>0</v>
      </c>
      <c r="O24" s="109">
        <v>9291</v>
      </c>
      <c r="P24" s="94">
        <f t="shared" si="0"/>
        <v>9291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9291</v>
      </c>
      <c r="W24" s="116">
        <f t="shared" si="10"/>
        <v>328108.59896999999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145323</v>
      </c>
      <c r="AF24" s="103">
        <v>105</v>
      </c>
      <c r="AG24" s="207">
        <v>22</v>
      </c>
      <c r="AH24" s="208">
        <v>145324</v>
      </c>
      <c r="AI24" s="209">
        <f t="shared" si="4"/>
        <v>145323</v>
      </c>
      <c r="AJ24" s="210">
        <f t="shared" si="5"/>
        <v>-1</v>
      </c>
      <c r="AL24" s="203">
        <f t="shared" si="6"/>
        <v>9292</v>
      </c>
      <c r="AM24" s="211">
        <f t="shared" si="6"/>
        <v>9291</v>
      </c>
      <c r="AN24" s="212">
        <f t="shared" si="7"/>
        <v>-1</v>
      </c>
      <c r="AO24" s="213">
        <f t="shared" si="8"/>
        <v>-1.0763104079216446E-4</v>
      </c>
    </row>
    <row r="25" spans="1:41" x14ac:dyDescent="0.2">
      <c r="A25" s="103">
        <v>105</v>
      </c>
      <c r="B25" s="104">
        <v>0.375</v>
      </c>
      <c r="C25" s="105">
        <v>2013</v>
      </c>
      <c r="D25" s="105">
        <v>8</v>
      </c>
      <c r="E25" s="105">
        <v>23</v>
      </c>
      <c r="F25" s="106">
        <v>154614</v>
      </c>
      <c r="G25" s="105">
        <v>0</v>
      </c>
      <c r="H25" s="106">
        <v>760100</v>
      </c>
      <c r="I25" s="105">
        <v>0</v>
      </c>
      <c r="J25" s="105">
        <v>0</v>
      </c>
      <c r="K25" s="105">
        <v>0</v>
      </c>
      <c r="L25" s="107">
        <v>318.65440000000001</v>
      </c>
      <c r="M25" s="106">
        <v>21.2</v>
      </c>
      <c r="N25" s="108">
        <v>0</v>
      </c>
      <c r="O25" s="109">
        <v>9881</v>
      </c>
      <c r="P25" s="94">
        <f t="shared" si="0"/>
        <v>9881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9881</v>
      </c>
      <c r="W25" s="116">
        <f t="shared" si="10"/>
        <v>348944.25426999998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154614</v>
      </c>
      <c r="AF25" s="103">
        <v>105</v>
      </c>
      <c r="AG25" s="207">
        <v>23</v>
      </c>
      <c r="AH25" s="208">
        <v>154616</v>
      </c>
      <c r="AI25" s="209">
        <f t="shared" si="4"/>
        <v>154614</v>
      </c>
      <c r="AJ25" s="210">
        <f t="shared" si="5"/>
        <v>-2</v>
      </c>
      <c r="AL25" s="203">
        <f t="shared" si="6"/>
        <v>9881</v>
      </c>
      <c r="AM25" s="211">
        <f t="shared" si="6"/>
        <v>9881</v>
      </c>
      <c r="AN25" s="212">
        <f t="shared" si="7"/>
        <v>0</v>
      </c>
      <c r="AO25" s="213">
        <f t="shared" si="8"/>
        <v>0</v>
      </c>
    </row>
    <row r="26" spans="1:41" x14ac:dyDescent="0.2">
      <c r="A26" s="103">
        <v>105</v>
      </c>
      <c r="B26" s="104">
        <v>0.375</v>
      </c>
      <c r="C26" s="105">
        <v>2013</v>
      </c>
      <c r="D26" s="105">
        <v>8</v>
      </c>
      <c r="E26" s="105">
        <v>24</v>
      </c>
      <c r="F26" s="106">
        <v>164495</v>
      </c>
      <c r="G26" s="105">
        <v>0</v>
      </c>
      <c r="H26" s="106">
        <v>760523</v>
      </c>
      <c r="I26" s="105">
        <v>0</v>
      </c>
      <c r="J26" s="105">
        <v>0</v>
      </c>
      <c r="K26" s="105">
        <v>0</v>
      </c>
      <c r="L26" s="107">
        <v>319.94839999999999</v>
      </c>
      <c r="M26" s="106">
        <v>21.7</v>
      </c>
      <c r="N26" s="108">
        <v>0</v>
      </c>
      <c r="O26" s="109">
        <v>9902</v>
      </c>
      <c r="P26" s="94">
        <f t="shared" si="0"/>
        <v>9902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9902</v>
      </c>
      <c r="W26" s="116">
        <f t="shared" si="10"/>
        <v>349685.86233999999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>164495</v>
      </c>
      <c r="AF26" s="103">
        <v>105</v>
      </c>
      <c r="AG26" s="207">
        <v>24</v>
      </c>
      <c r="AH26" s="208">
        <v>164497</v>
      </c>
      <c r="AI26" s="209">
        <f t="shared" si="4"/>
        <v>164495</v>
      </c>
      <c r="AJ26" s="210">
        <f t="shared" si="5"/>
        <v>-2</v>
      </c>
      <c r="AL26" s="203">
        <f t="shared" si="6"/>
        <v>9899</v>
      </c>
      <c r="AM26" s="211">
        <f t="shared" si="6"/>
        <v>9902</v>
      </c>
      <c r="AN26" s="212">
        <f t="shared" si="7"/>
        <v>3</v>
      </c>
      <c r="AO26" s="213">
        <f t="shared" si="8"/>
        <v>3.0296909715209051E-4</v>
      </c>
    </row>
    <row r="27" spans="1:41" x14ac:dyDescent="0.2">
      <c r="A27" s="103">
        <v>105</v>
      </c>
      <c r="B27" s="104">
        <v>0.375</v>
      </c>
      <c r="C27" s="105">
        <v>2013</v>
      </c>
      <c r="D27" s="105">
        <v>8</v>
      </c>
      <c r="E27" s="105">
        <v>25</v>
      </c>
      <c r="F27" s="106">
        <v>174397</v>
      </c>
      <c r="G27" s="105">
        <v>0</v>
      </c>
      <c r="H27" s="106">
        <v>760938</v>
      </c>
      <c r="I27" s="105">
        <v>0</v>
      </c>
      <c r="J27" s="105">
        <v>0</v>
      </c>
      <c r="K27" s="105">
        <v>0</v>
      </c>
      <c r="L27" s="107">
        <v>327.26420000000002</v>
      </c>
      <c r="M27" s="106">
        <v>21.5</v>
      </c>
      <c r="N27" s="108">
        <v>0</v>
      </c>
      <c r="O27" s="109">
        <v>10093</v>
      </c>
      <c r="P27" s="94">
        <f t="shared" si="0"/>
        <v>10093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10093</v>
      </c>
      <c r="W27" s="116">
        <f t="shared" si="10"/>
        <v>356430.96431000001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>174397</v>
      </c>
      <c r="AF27" s="103">
        <v>105</v>
      </c>
      <c r="AG27" s="207">
        <v>25</v>
      </c>
      <c r="AH27" s="208">
        <v>174396</v>
      </c>
      <c r="AI27" s="209">
        <f t="shared" si="4"/>
        <v>174397</v>
      </c>
      <c r="AJ27" s="210">
        <f t="shared" si="5"/>
        <v>1</v>
      </c>
      <c r="AL27" s="203">
        <f t="shared" si="6"/>
        <v>10096</v>
      </c>
      <c r="AM27" s="211">
        <f t="shared" si="6"/>
        <v>10093</v>
      </c>
      <c r="AN27" s="212">
        <f t="shared" si="7"/>
        <v>-3</v>
      </c>
      <c r="AO27" s="213">
        <f t="shared" si="8"/>
        <v>-2.9723570791637767E-4</v>
      </c>
    </row>
    <row r="28" spans="1:41" x14ac:dyDescent="0.2">
      <c r="A28" s="103">
        <v>105</v>
      </c>
      <c r="B28" s="104">
        <v>0.375</v>
      </c>
      <c r="C28" s="105">
        <v>2013</v>
      </c>
      <c r="D28" s="105">
        <v>8</v>
      </c>
      <c r="E28" s="105">
        <v>26</v>
      </c>
      <c r="F28" s="106">
        <v>184490</v>
      </c>
      <c r="G28" s="105">
        <v>0</v>
      </c>
      <c r="H28" s="106">
        <v>761357</v>
      </c>
      <c r="I28" s="105">
        <v>0</v>
      </c>
      <c r="J28" s="105">
        <v>0</v>
      </c>
      <c r="K28" s="105">
        <v>0</v>
      </c>
      <c r="L28" s="107">
        <v>327.83629999999999</v>
      </c>
      <c r="M28" s="106">
        <v>20.2</v>
      </c>
      <c r="N28" s="108">
        <v>0</v>
      </c>
      <c r="O28" s="109">
        <v>10061</v>
      </c>
      <c r="P28" s="94">
        <f t="shared" si="0"/>
        <v>10061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10061</v>
      </c>
      <c r="W28" s="116">
        <f t="shared" si="10"/>
        <v>355300.89487000002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>184490</v>
      </c>
      <c r="AF28" s="103">
        <v>105</v>
      </c>
      <c r="AG28" s="207">
        <v>26</v>
      </c>
      <c r="AH28" s="208">
        <v>184492</v>
      </c>
      <c r="AI28" s="209">
        <f t="shared" si="4"/>
        <v>184490</v>
      </c>
      <c r="AJ28" s="210">
        <f t="shared" si="5"/>
        <v>-2</v>
      </c>
      <c r="AL28" s="203">
        <f t="shared" si="6"/>
        <v>10061</v>
      </c>
      <c r="AM28" s="211">
        <f t="shared" si="6"/>
        <v>10061</v>
      </c>
      <c r="AN28" s="212">
        <f t="shared" si="7"/>
        <v>0</v>
      </c>
      <c r="AO28" s="213">
        <f t="shared" si="8"/>
        <v>0</v>
      </c>
    </row>
    <row r="29" spans="1:41" x14ac:dyDescent="0.2">
      <c r="A29" s="103">
        <v>105</v>
      </c>
      <c r="B29" s="104">
        <v>0.375</v>
      </c>
      <c r="C29" s="105">
        <v>2013</v>
      </c>
      <c r="D29" s="105">
        <v>8</v>
      </c>
      <c r="E29" s="105">
        <v>27</v>
      </c>
      <c r="F29" s="106">
        <v>194551</v>
      </c>
      <c r="G29" s="105">
        <v>0</v>
      </c>
      <c r="H29" s="106">
        <v>761786</v>
      </c>
      <c r="I29" s="105">
        <v>0</v>
      </c>
      <c r="J29" s="105">
        <v>0</v>
      </c>
      <c r="K29" s="105">
        <v>0</v>
      </c>
      <c r="L29" s="107">
        <v>318.73590000000002</v>
      </c>
      <c r="M29" s="106">
        <v>19.5</v>
      </c>
      <c r="N29" s="108">
        <v>0</v>
      </c>
      <c r="O29" s="109">
        <v>10033</v>
      </c>
      <c r="P29" s="94">
        <f t="shared" si="0"/>
        <v>10033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10033</v>
      </c>
      <c r="W29" s="116">
        <f t="shared" si="10"/>
        <v>354312.08411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>194551</v>
      </c>
      <c r="AF29" s="103">
        <v>105</v>
      </c>
      <c r="AG29" s="207">
        <v>27</v>
      </c>
      <c r="AH29" s="208">
        <v>194553</v>
      </c>
      <c r="AI29" s="209">
        <f t="shared" si="4"/>
        <v>194551</v>
      </c>
      <c r="AJ29" s="210">
        <f t="shared" si="5"/>
        <v>-2</v>
      </c>
      <c r="AL29" s="203">
        <f t="shared" si="6"/>
        <v>10033</v>
      </c>
      <c r="AM29" s="211">
        <f t="shared" si="6"/>
        <v>10033</v>
      </c>
      <c r="AN29" s="212">
        <f t="shared" si="7"/>
        <v>0</v>
      </c>
      <c r="AO29" s="213">
        <f t="shared" si="8"/>
        <v>0</v>
      </c>
    </row>
    <row r="30" spans="1:41" x14ac:dyDescent="0.2">
      <c r="A30" s="103">
        <v>105</v>
      </c>
      <c r="B30" s="104">
        <v>0.375</v>
      </c>
      <c r="C30" s="105">
        <v>2013</v>
      </c>
      <c r="D30" s="105">
        <v>8</v>
      </c>
      <c r="E30" s="105">
        <v>28</v>
      </c>
      <c r="F30" s="106">
        <v>204584</v>
      </c>
      <c r="G30" s="105">
        <v>0</v>
      </c>
      <c r="H30" s="106">
        <v>762219</v>
      </c>
      <c r="I30" s="105">
        <v>0</v>
      </c>
      <c r="J30" s="105">
        <v>0</v>
      </c>
      <c r="K30" s="105">
        <v>0</v>
      </c>
      <c r="L30" s="107">
        <v>317.25720000000001</v>
      </c>
      <c r="M30" s="106">
        <v>20.8</v>
      </c>
      <c r="N30" s="108">
        <v>0</v>
      </c>
      <c r="O30" s="109">
        <v>10120</v>
      </c>
      <c r="P30" s="94">
        <f t="shared" si="0"/>
        <v>10120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10120</v>
      </c>
      <c r="W30" s="116">
        <f t="shared" si="10"/>
        <v>357384.46039999998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>204584</v>
      </c>
      <c r="AF30" s="103">
        <v>105</v>
      </c>
      <c r="AG30" s="207">
        <v>28</v>
      </c>
      <c r="AH30" s="208">
        <v>204586</v>
      </c>
      <c r="AI30" s="209">
        <f t="shared" si="4"/>
        <v>204584</v>
      </c>
      <c r="AJ30" s="210">
        <f t="shared" si="5"/>
        <v>-2</v>
      </c>
      <c r="AL30" s="203">
        <f t="shared" si="6"/>
        <v>-204586</v>
      </c>
      <c r="AM30" s="211">
        <f t="shared" si="6"/>
        <v>10120</v>
      </c>
      <c r="AN30" s="212">
        <f t="shared" si="7"/>
        <v>214706</v>
      </c>
      <c r="AO30" s="213">
        <f t="shared" si="8"/>
        <v>21.216007905138341</v>
      </c>
    </row>
    <row r="31" spans="1:41" x14ac:dyDescent="0.2">
      <c r="A31" s="103">
        <v>105</v>
      </c>
      <c r="B31" s="104">
        <v>0.375</v>
      </c>
      <c r="C31" s="105">
        <v>2013</v>
      </c>
      <c r="D31" s="105">
        <v>8</v>
      </c>
      <c r="E31" s="105">
        <v>29</v>
      </c>
      <c r="F31" s="106">
        <v>214704</v>
      </c>
      <c r="G31" s="105">
        <v>0</v>
      </c>
      <c r="H31" s="106">
        <v>762657</v>
      </c>
      <c r="I31" s="105">
        <v>0</v>
      </c>
      <c r="J31" s="105">
        <v>0</v>
      </c>
      <c r="K31" s="105">
        <v>0</v>
      </c>
      <c r="L31" s="107">
        <v>316.08240000000001</v>
      </c>
      <c r="M31" s="106">
        <v>20.8</v>
      </c>
      <c r="N31" s="108">
        <v>0</v>
      </c>
      <c r="O31" s="109">
        <v>9544</v>
      </c>
      <c r="P31" s="94">
        <f t="shared" si="0"/>
        <v>9544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9544</v>
      </c>
      <c r="W31" s="116">
        <f t="shared" si="10"/>
        <v>337043.21048000001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>214704</v>
      </c>
      <c r="AF31" s="103"/>
      <c r="AG31" s="207"/>
      <c r="AH31" s="208"/>
      <c r="AI31" s="209">
        <f t="shared" si="4"/>
        <v>214704</v>
      </c>
      <c r="AJ31" s="210">
        <f t="shared" si="5"/>
        <v>214704</v>
      </c>
      <c r="AL31" s="203">
        <f t="shared" si="6"/>
        <v>0</v>
      </c>
      <c r="AM31" s="211">
        <f t="shared" si="6"/>
        <v>9544</v>
      </c>
      <c r="AN31" s="212">
        <f t="shared" si="7"/>
        <v>9544</v>
      </c>
      <c r="AO31" s="213">
        <f t="shared" si="8"/>
        <v>1</v>
      </c>
    </row>
    <row r="32" spans="1:41" x14ac:dyDescent="0.2">
      <c r="A32" s="103">
        <v>105</v>
      </c>
      <c r="B32" s="104">
        <v>0.375</v>
      </c>
      <c r="C32" s="105">
        <v>2013</v>
      </c>
      <c r="D32" s="105">
        <v>8</v>
      </c>
      <c r="E32" s="105">
        <v>30</v>
      </c>
      <c r="F32" s="106">
        <v>224248</v>
      </c>
      <c r="G32" s="105">
        <v>0</v>
      </c>
      <c r="H32" s="106">
        <v>763067</v>
      </c>
      <c r="I32" s="105">
        <v>0</v>
      </c>
      <c r="J32" s="105">
        <v>0</v>
      </c>
      <c r="K32" s="105">
        <v>0</v>
      </c>
      <c r="L32" s="107">
        <v>317.58049999999997</v>
      </c>
      <c r="M32" s="106">
        <v>20.5</v>
      </c>
      <c r="N32" s="108">
        <v>0</v>
      </c>
      <c r="O32" s="109">
        <v>9583</v>
      </c>
      <c r="P32" s="94">
        <f t="shared" si="0"/>
        <v>9583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9583</v>
      </c>
      <c r="W32" s="116">
        <f t="shared" si="10"/>
        <v>338420.48261000001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>224248</v>
      </c>
      <c r="AF32" s="103"/>
      <c r="AG32" s="207"/>
      <c r="AH32" s="208"/>
      <c r="AI32" s="209">
        <f t="shared" si="4"/>
        <v>224248</v>
      </c>
      <c r="AJ32" s="210">
        <f t="shared" si="5"/>
        <v>224248</v>
      </c>
      <c r="AL32" s="203">
        <f t="shared" si="6"/>
        <v>0</v>
      </c>
      <c r="AM32" s="211">
        <f t="shared" si="6"/>
        <v>9583</v>
      </c>
      <c r="AN32" s="212">
        <f t="shared" si="7"/>
        <v>9583</v>
      </c>
      <c r="AO32" s="213">
        <f t="shared" si="8"/>
        <v>1</v>
      </c>
    </row>
    <row r="33" spans="1:41" ht="13.5" thickBot="1" x14ac:dyDescent="0.25">
      <c r="A33" s="103">
        <v>105</v>
      </c>
      <c r="B33" s="104">
        <v>0.375</v>
      </c>
      <c r="C33" s="105">
        <v>2013</v>
      </c>
      <c r="D33" s="105">
        <v>8</v>
      </c>
      <c r="E33" s="105">
        <v>31</v>
      </c>
      <c r="F33" s="106">
        <v>233831</v>
      </c>
      <c r="G33" s="105">
        <v>0</v>
      </c>
      <c r="H33" s="106">
        <v>763480</v>
      </c>
      <c r="I33" s="105">
        <v>0</v>
      </c>
      <c r="J33" s="105">
        <v>0</v>
      </c>
      <c r="K33" s="105">
        <v>0</v>
      </c>
      <c r="L33" s="107">
        <v>318.39359999999999</v>
      </c>
      <c r="M33" s="106">
        <v>21.5</v>
      </c>
      <c r="N33" s="108">
        <v>0</v>
      </c>
      <c r="O33" s="109">
        <v>9759</v>
      </c>
      <c r="P33" s="94">
        <f t="shared" si="0"/>
        <v>9759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9759</v>
      </c>
      <c r="W33" s="120">
        <f t="shared" si="10"/>
        <v>344635.86453000002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>233831</v>
      </c>
      <c r="AF33" s="103"/>
      <c r="AG33" s="207"/>
      <c r="AH33" s="208"/>
      <c r="AI33" s="209">
        <f t="shared" si="4"/>
        <v>233831</v>
      </c>
      <c r="AJ33" s="210">
        <f t="shared" si="5"/>
        <v>233831</v>
      </c>
      <c r="AL33" s="203">
        <f t="shared" si="6"/>
        <v>0</v>
      </c>
      <c r="AM33" s="214">
        <f t="shared" si="6"/>
        <v>9759</v>
      </c>
      <c r="AN33" s="212">
        <f t="shared" si="7"/>
        <v>9759</v>
      </c>
      <c r="AO33" s="213">
        <f t="shared" si="8"/>
        <v>1</v>
      </c>
    </row>
    <row r="34" spans="1:41" ht="13.5" thickBot="1" x14ac:dyDescent="0.25">
      <c r="A34" s="7">
        <v>105</v>
      </c>
      <c r="B34" s="121">
        <v>0.375</v>
      </c>
      <c r="C34" s="6">
        <v>2013</v>
      </c>
      <c r="D34" s="6">
        <v>9</v>
      </c>
      <c r="E34" s="6">
        <v>1</v>
      </c>
      <c r="F34" s="122">
        <v>243590</v>
      </c>
      <c r="G34" s="6">
        <v>0</v>
      </c>
      <c r="H34" s="122">
        <v>763888</v>
      </c>
      <c r="I34" s="6">
        <v>0</v>
      </c>
      <c r="J34" s="6">
        <v>0</v>
      </c>
      <c r="K34" s="6">
        <v>0</v>
      </c>
      <c r="L34" s="123">
        <v>326.7414</v>
      </c>
      <c r="M34" s="122">
        <v>20.5</v>
      </c>
      <c r="N34" s="124">
        <v>0</v>
      </c>
      <c r="O34" s="125">
        <v>0</v>
      </c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>243590</v>
      </c>
      <c r="AF34" s="7"/>
      <c r="AG34" s="215"/>
      <c r="AH34" s="216"/>
      <c r="AI34" s="217">
        <f t="shared" si="4"/>
        <v>243590</v>
      </c>
      <c r="AJ34" s="218">
        <f t="shared" si="5"/>
        <v>243590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32</v>
      </c>
      <c r="K36" s="134" t="s">
        <v>46</v>
      </c>
      <c r="L36" s="136">
        <f>MAX(L3:L34)</f>
        <v>328.59219999999999</v>
      </c>
      <c r="M36" s="136">
        <f>MAX(M3:M34)</f>
        <v>328.34</v>
      </c>
      <c r="N36" s="134" t="s">
        <v>12</v>
      </c>
      <c r="O36" s="136">
        <f>SUM(O3:O33)</f>
        <v>316582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316582</v>
      </c>
      <c r="W36" s="140">
        <f>SUM(W3:W33)</f>
        <v>11179988.857940003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11</v>
      </c>
      <c r="AJ36" s="223">
        <f>SUM(AJ3:AJ33)</f>
        <v>7088568</v>
      </c>
      <c r="AK36" s="224" t="s">
        <v>52</v>
      </c>
      <c r="AL36" s="225"/>
      <c r="AM36" s="225"/>
      <c r="AN36" s="223">
        <f>SUM(AN3:AN33)</f>
        <v>243590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270.39748750000007</v>
      </c>
      <c r="M37" s="144">
        <f>AVERAGE(M3:M34)</f>
        <v>67.521562500000016</v>
      </c>
      <c r="N37" s="134" t="s">
        <v>48</v>
      </c>
      <c r="O37" s="145">
        <f>O36*35.31467</f>
        <v>11179988.85794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21</v>
      </c>
      <c r="AN37" s="228">
        <f>IFERROR(AN36/SUM(AM3:AM33),"")</f>
        <v>-0.35642900830823887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0</v>
      </c>
      <c r="M38" s="145">
        <f>MIN(M3:M34)</f>
        <v>11.5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297.43723625000013</v>
      </c>
      <c r="M44" s="152">
        <f>M37*(1+$L$43)</f>
        <v>74.273718750000029</v>
      </c>
    </row>
    <row r="45" spans="1:41" x14ac:dyDescent="0.2">
      <c r="K45" s="151" t="s">
        <v>62</v>
      </c>
      <c r="L45" s="152">
        <f>L37*(1-$L$43)</f>
        <v>243.35773875000007</v>
      </c>
      <c r="M45" s="152">
        <f>M37*(1-$L$43)</f>
        <v>60.769406250000017</v>
      </c>
    </row>
    <row r="47" spans="1:41" x14ac:dyDescent="0.2">
      <c r="A47" s="134" t="s">
        <v>63</v>
      </c>
      <c r="B47" s="153" t="s">
        <v>64</v>
      </c>
    </row>
    <row r="48" spans="1:41" x14ac:dyDescent="0.2">
      <c r="A48" s="134" t="s">
        <v>65</v>
      </c>
      <c r="B48" s="154">
        <v>40583</v>
      </c>
    </row>
  </sheetData>
  <phoneticPr fontId="0" type="noConversion"/>
  <conditionalFormatting sqref="L3:L34">
    <cfRule type="cellIs" dxfId="623" priority="47" stopIfTrue="1" operator="lessThan">
      <formula>$L$45</formula>
    </cfRule>
    <cfRule type="cellIs" dxfId="622" priority="48" stopIfTrue="1" operator="greaterThan">
      <formula>$L$44</formula>
    </cfRule>
  </conditionalFormatting>
  <conditionalFormatting sqref="M3:M34">
    <cfRule type="cellIs" dxfId="621" priority="45" stopIfTrue="1" operator="lessThan">
      <formula>$M$45</formula>
    </cfRule>
    <cfRule type="cellIs" dxfId="620" priority="46" stopIfTrue="1" operator="greaterThan">
      <formula>$M$44</formula>
    </cfRule>
  </conditionalFormatting>
  <conditionalFormatting sqref="O3:O34">
    <cfRule type="cellIs" dxfId="619" priority="44" stopIfTrue="1" operator="lessThan">
      <formula>0</formula>
    </cfRule>
  </conditionalFormatting>
  <conditionalFormatting sqref="O3:O33">
    <cfRule type="cellIs" dxfId="618" priority="43" stopIfTrue="1" operator="lessThan">
      <formula>0</formula>
    </cfRule>
  </conditionalFormatting>
  <conditionalFormatting sqref="O3">
    <cfRule type="cellIs" dxfId="617" priority="42" stopIfTrue="1" operator="notEqual">
      <formula>$P$3</formula>
    </cfRule>
  </conditionalFormatting>
  <conditionalFormatting sqref="O4">
    <cfRule type="cellIs" dxfId="616" priority="41" stopIfTrue="1" operator="notEqual">
      <formula>P$4</formula>
    </cfRule>
  </conditionalFormatting>
  <conditionalFormatting sqref="O5">
    <cfRule type="cellIs" dxfId="615" priority="40" stopIfTrue="1" operator="notEqual">
      <formula>$P$5</formula>
    </cfRule>
  </conditionalFormatting>
  <conditionalFormatting sqref="O6">
    <cfRule type="cellIs" dxfId="614" priority="39" stopIfTrue="1" operator="notEqual">
      <formula>$P$6</formula>
    </cfRule>
  </conditionalFormatting>
  <conditionalFormatting sqref="O7">
    <cfRule type="cellIs" dxfId="613" priority="38" stopIfTrue="1" operator="notEqual">
      <formula>$P$7</formula>
    </cfRule>
  </conditionalFormatting>
  <conditionalFormatting sqref="O8">
    <cfRule type="cellIs" dxfId="612" priority="37" stopIfTrue="1" operator="notEqual">
      <formula>$P$8</formula>
    </cfRule>
  </conditionalFormatting>
  <conditionalFormatting sqref="O9">
    <cfRule type="cellIs" dxfId="611" priority="36" stopIfTrue="1" operator="notEqual">
      <formula>$P$9</formula>
    </cfRule>
  </conditionalFormatting>
  <conditionalFormatting sqref="O10">
    <cfRule type="cellIs" dxfId="610" priority="34" stopIfTrue="1" operator="notEqual">
      <formula>$P$10</formula>
    </cfRule>
    <cfRule type="cellIs" dxfId="609" priority="35" stopIfTrue="1" operator="greaterThan">
      <formula>$P$10</formula>
    </cfRule>
  </conditionalFormatting>
  <conditionalFormatting sqref="O11">
    <cfRule type="cellIs" dxfId="608" priority="32" stopIfTrue="1" operator="notEqual">
      <formula>$P$11</formula>
    </cfRule>
    <cfRule type="cellIs" dxfId="607" priority="33" stopIfTrue="1" operator="greaterThan">
      <formula>$P$11</formula>
    </cfRule>
  </conditionalFormatting>
  <conditionalFormatting sqref="O12">
    <cfRule type="cellIs" dxfId="606" priority="31" stopIfTrue="1" operator="notEqual">
      <formula>$P$12</formula>
    </cfRule>
  </conditionalFormatting>
  <conditionalFormatting sqref="O14">
    <cfRule type="cellIs" dxfId="605" priority="30" stopIfTrue="1" operator="notEqual">
      <formula>$P$14</formula>
    </cfRule>
  </conditionalFormatting>
  <conditionalFormatting sqref="O15">
    <cfRule type="cellIs" dxfId="604" priority="29" stopIfTrue="1" operator="notEqual">
      <formula>$P$15</formula>
    </cfRule>
  </conditionalFormatting>
  <conditionalFormatting sqref="O16">
    <cfRule type="cellIs" dxfId="603" priority="28" stopIfTrue="1" operator="notEqual">
      <formula>$P$16</formula>
    </cfRule>
  </conditionalFormatting>
  <conditionalFormatting sqref="O17">
    <cfRule type="cellIs" dxfId="602" priority="27" stopIfTrue="1" operator="notEqual">
      <formula>$P$17</formula>
    </cfRule>
  </conditionalFormatting>
  <conditionalFormatting sqref="O18">
    <cfRule type="cellIs" dxfId="601" priority="26" stopIfTrue="1" operator="notEqual">
      <formula>$P$18</formula>
    </cfRule>
  </conditionalFormatting>
  <conditionalFormatting sqref="O19">
    <cfRule type="cellIs" dxfId="600" priority="24" stopIfTrue="1" operator="notEqual">
      <formula>$P$19</formula>
    </cfRule>
    <cfRule type="cellIs" dxfId="599" priority="25" stopIfTrue="1" operator="greaterThan">
      <formula>$P$19</formula>
    </cfRule>
  </conditionalFormatting>
  <conditionalFormatting sqref="O20">
    <cfRule type="cellIs" dxfId="598" priority="22" stopIfTrue="1" operator="notEqual">
      <formula>$P$20</formula>
    </cfRule>
    <cfRule type="cellIs" dxfId="597" priority="23" stopIfTrue="1" operator="greaterThan">
      <formula>$P$20</formula>
    </cfRule>
  </conditionalFormatting>
  <conditionalFormatting sqref="O21">
    <cfRule type="cellIs" dxfId="596" priority="21" stopIfTrue="1" operator="notEqual">
      <formula>$P$21</formula>
    </cfRule>
  </conditionalFormatting>
  <conditionalFormatting sqref="O22">
    <cfRule type="cellIs" dxfId="595" priority="20" stopIfTrue="1" operator="notEqual">
      <formula>$P$22</formula>
    </cfRule>
  </conditionalFormatting>
  <conditionalFormatting sqref="O23">
    <cfRule type="cellIs" dxfId="594" priority="19" stopIfTrue="1" operator="notEqual">
      <formula>$P$23</formula>
    </cfRule>
  </conditionalFormatting>
  <conditionalFormatting sqref="O24">
    <cfRule type="cellIs" dxfId="593" priority="17" stopIfTrue="1" operator="notEqual">
      <formula>$P$24</formula>
    </cfRule>
    <cfRule type="cellIs" dxfId="592" priority="18" stopIfTrue="1" operator="greaterThan">
      <formula>$P$24</formula>
    </cfRule>
  </conditionalFormatting>
  <conditionalFormatting sqref="O25">
    <cfRule type="cellIs" dxfId="591" priority="15" stopIfTrue="1" operator="notEqual">
      <formula>$P$25</formula>
    </cfRule>
    <cfRule type="cellIs" dxfId="590" priority="16" stopIfTrue="1" operator="greaterThan">
      <formula>$P$25</formula>
    </cfRule>
  </conditionalFormatting>
  <conditionalFormatting sqref="O26">
    <cfRule type="cellIs" dxfId="589" priority="14" stopIfTrue="1" operator="notEqual">
      <formula>$P$26</formula>
    </cfRule>
  </conditionalFormatting>
  <conditionalFormatting sqref="O27">
    <cfRule type="cellIs" dxfId="588" priority="13" stopIfTrue="1" operator="notEqual">
      <formula>$P$27</formula>
    </cfRule>
  </conditionalFormatting>
  <conditionalFormatting sqref="O28">
    <cfRule type="cellIs" dxfId="587" priority="12" stopIfTrue="1" operator="notEqual">
      <formula>$P$28</formula>
    </cfRule>
  </conditionalFormatting>
  <conditionalFormatting sqref="O29">
    <cfRule type="cellIs" dxfId="586" priority="11" stopIfTrue="1" operator="notEqual">
      <formula>$P$29</formula>
    </cfRule>
  </conditionalFormatting>
  <conditionalFormatting sqref="O30">
    <cfRule type="cellIs" dxfId="585" priority="10" stopIfTrue="1" operator="notEqual">
      <formula>$P$30</formula>
    </cfRule>
  </conditionalFormatting>
  <conditionalFormatting sqref="O31">
    <cfRule type="cellIs" dxfId="584" priority="8" stopIfTrue="1" operator="notEqual">
      <formula>$P$31</formula>
    </cfRule>
    <cfRule type="cellIs" dxfId="583" priority="9" stopIfTrue="1" operator="greaterThan">
      <formula>$P$31</formula>
    </cfRule>
  </conditionalFormatting>
  <conditionalFormatting sqref="O32">
    <cfRule type="cellIs" dxfId="582" priority="6" stopIfTrue="1" operator="notEqual">
      <formula>$P$32</formula>
    </cfRule>
    <cfRule type="cellIs" dxfId="581" priority="7" stopIfTrue="1" operator="greaterThan">
      <formula>$P$32</formula>
    </cfRule>
  </conditionalFormatting>
  <conditionalFormatting sqref="O33">
    <cfRule type="cellIs" dxfId="580" priority="5" stopIfTrue="1" operator="notEqual">
      <formula>$P$33</formula>
    </cfRule>
  </conditionalFormatting>
  <conditionalFormatting sqref="O13">
    <cfRule type="cellIs" dxfId="579" priority="4" stopIfTrue="1" operator="notEqual">
      <formula>$P$13</formula>
    </cfRule>
  </conditionalFormatting>
  <conditionalFormatting sqref="AG3:AG34">
    <cfRule type="cellIs" dxfId="578" priority="3" stopIfTrue="1" operator="notEqual">
      <formula>E3</formula>
    </cfRule>
  </conditionalFormatting>
  <conditionalFormatting sqref="AH3:AH34">
    <cfRule type="cellIs" dxfId="577" priority="2" stopIfTrue="1" operator="notBetween">
      <formula>AI3+$AG$40</formula>
      <formula>AI3-$AG$40</formula>
    </cfRule>
  </conditionalFormatting>
  <conditionalFormatting sqref="AL3:AL33">
    <cfRule type="cellIs" dxfId="576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D32" sqref="D32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101</v>
      </c>
      <c r="B3" s="88" t="s">
        <v>131</v>
      </c>
      <c r="C3" s="89">
        <v>2013</v>
      </c>
      <c r="D3" s="89">
        <v>8</v>
      </c>
      <c r="E3" s="89">
        <v>1</v>
      </c>
      <c r="F3" s="90">
        <v>643203</v>
      </c>
      <c r="G3" s="89"/>
      <c r="H3" s="90"/>
      <c r="I3" s="89"/>
      <c r="J3" s="89"/>
      <c r="K3" s="89"/>
      <c r="L3" s="91"/>
      <c r="M3" s="90"/>
      <c r="N3" s="92"/>
      <c r="O3" s="93">
        <v>1079</v>
      </c>
      <c r="P3" s="94">
        <f>F4-F3</f>
        <v>1079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1079</v>
      </c>
      <c r="W3" s="99">
        <f>V3*35.31467</f>
        <v>38104.52893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643203</v>
      </c>
      <c r="AF3" s="87">
        <v>101</v>
      </c>
      <c r="AG3" s="92">
        <v>1</v>
      </c>
      <c r="AH3" s="200">
        <v>643203</v>
      </c>
      <c r="AI3" s="201">
        <f>IFERROR(AE3*1,0)</f>
        <v>643203</v>
      </c>
      <c r="AJ3" s="202">
        <f>(AI3-AH3)</f>
        <v>0</v>
      </c>
      <c r="AL3" s="203">
        <f>AH4-AH3</f>
        <v>-643203</v>
      </c>
      <c r="AM3" s="204">
        <f>AI4-AI3</f>
        <v>1079</v>
      </c>
      <c r="AN3" s="205">
        <f>(AM3-AL3)</f>
        <v>644282</v>
      </c>
      <c r="AO3" s="206">
        <f>IFERROR(AN3/AM3,"")</f>
        <v>597.11028730305839</v>
      </c>
    </row>
    <row r="4" spans="1:41" x14ac:dyDescent="0.2">
      <c r="A4" s="103">
        <v>101</v>
      </c>
      <c r="B4" s="104">
        <v>0.375</v>
      </c>
      <c r="C4" s="105">
        <v>2013</v>
      </c>
      <c r="D4" s="105">
        <v>8</v>
      </c>
      <c r="E4" s="105">
        <v>2</v>
      </c>
      <c r="F4" s="106">
        <v>644282</v>
      </c>
      <c r="G4" s="105">
        <v>0</v>
      </c>
      <c r="H4" s="106">
        <v>102243</v>
      </c>
      <c r="I4" s="105">
        <v>0</v>
      </c>
      <c r="J4" s="105">
        <v>0</v>
      </c>
      <c r="K4" s="105">
        <v>0</v>
      </c>
      <c r="L4" s="107">
        <v>311.57839999999999</v>
      </c>
      <c r="M4" s="106">
        <v>12.9</v>
      </c>
      <c r="N4" s="108">
        <v>0</v>
      </c>
      <c r="O4" s="109">
        <v>1046</v>
      </c>
      <c r="P4" s="94">
        <f t="shared" ref="P4:P33" si="0">F5-F4</f>
        <v>1046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1046</v>
      </c>
      <c r="W4" s="113">
        <f>V4*35.31467</f>
        <v>36939.144820000001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644282</v>
      </c>
      <c r="AF4" s="103"/>
      <c r="AG4" s="207"/>
      <c r="AH4" s="208"/>
      <c r="AI4" s="209">
        <f t="shared" ref="AI4:AI34" si="4">IFERROR(AE4*1,0)</f>
        <v>644282</v>
      </c>
      <c r="AJ4" s="210">
        <f t="shared" ref="AJ4:AJ34" si="5">(AI4-AH4)</f>
        <v>644282</v>
      </c>
      <c r="AL4" s="203">
        <f t="shared" ref="AL4:AM33" si="6">AH5-AH4</f>
        <v>0</v>
      </c>
      <c r="AM4" s="211">
        <f t="shared" si="6"/>
        <v>1046</v>
      </c>
      <c r="AN4" s="212">
        <f t="shared" ref="AN4:AN33" si="7">(AM4-AL4)</f>
        <v>1046</v>
      </c>
      <c r="AO4" s="213">
        <f t="shared" ref="AO4:AO33" si="8">IFERROR(AN4/AM4,"")</f>
        <v>1</v>
      </c>
    </row>
    <row r="5" spans="1:41" x14ac:dyDescent="0.2">
      <c r="A5" s="103">
        <v>101</v>
      </c>
      <c r="B5" s="104">
        <v>0.375</v>
      </c>
      <c r="C5" s="105">
        <v>2013</v>
      </c>
      <c r="D5" s="105">
        <v>8</v>
      </c>
      <c r="E5" s="105">
        <v>3</v>
      </c>
      <c r="F5" s="106">
        <v>645328</v>
      </c>
      <c r="G5" s="105">
        <v>0</v>
      </c>
      <c r="H5" s="106">
        <v>102288</v>
      </c>
      <c r="I5" s="105">
        <v>0</v>
      </c>
      <c r="J5" s="105">
        <v>0</v>
      </c>
      <c r="K5" s="105">
        <v>0</v>
      </c>
      <c r="L5" s="107">
        <v>312.01639999999998</v>
      </c>
      <c r="M5" s="106">
        <v>13.6</v>
      </c>
      <c r="N5" s="108">
        <v>0</v>
      </c>
      <c r="O5" s="109">
        <v>1131</v>
      </c>
      <c r="P5" s="94">
        <f t="shared" si="0"/>
        <v>1131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1131</v>
      </c>
      <c r="W5" s="113">
        <f t="shared" ref="W5:W33" si="10">V5*35.31467</f>
        <v>39940.891770000002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645328</v>
      </c>
      <c r="AF5" s="103"/>
      <c r="AG5" s="207"/>
      <c r="AH5" s="208"/>
      <c r="AI5" s="209">
        <f t="shared" si="4"/>
        <v>645328</v>
      </c>
      <c r="AJ5" s="210">
        <f t="shared" si="5"/>
        <v>645328</v>
      </c>
      <c r="AL5" s="203">
        <f t="shared" si="6"/>
        <v>0</v>
      </c>
      <c r="AM5" s="211">
        <f t="shared" si="6"/>
        <v>1131</v>
      </c>
      <c r="AN5" s="212">
        <f t="shared" si="7"/>
        <v>1131</v>
      </c>
      <c r="AO5" s="213">
        <f t="shared" si="8"/>
        <v>1</v>
      </c>
    </row>
    <row r="6" spans="1:41" x14ac:dyDescent="0.2">
      <c r="A6" s="103">
        <v>101</v>
      </c>
      <c r="B6" s="104">
        <v>0.375</v>
      </c>
      <c r="C6" s="105">
        <v>2013</v>
      </c>
      <c r="D6" s="105">
        <v>8</v>
      </c>
      <c r="E6" s="105">
        <v>4</v>
      </c>
      <c r="F6" s="106">
        <v>646459</v>
      </c>
      <c r="G6" s="105">
        <v>0</v>
      </c>
      <c r="H6" s="106">
        <v>102335</v>
      </c>
      <c r="I6" s="105">
        <v>0</v>
      </c>
      <c r="J6" s="105">
        <v>0</v>
      </c>
      <c r="K6" s="105">
        <v>0</v>
      </c>
      <c r="L6" s="107">
        <v>316.30650000000003</v>
      </c>
      <c r="M6" s="106">
        <v>12.8</v>
      </c>
      <c r="N6" s="108">
        <v>0</v>
      </c>
      <c r="O6" s="109">
        <v>1108</v>
      </c>
      <c r="P6" s="94">
        <f t="shared" si="0"/>
        <v>1108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1108</v>
      </c>
      <c r="W6" s="113">
        <f t="shared" si="10"/>
        <v>39128.65436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646459</v>
      </c>
      <c r="AF6" s="103"/>
      <c r="AG6" s="207"/>
      <c r="AH6" s="208"/>
      <c r="AI6" s="209">
        <f t="shared" si="4"/>
        <v>646459</v>
      </c>
      <c r="AJ6" s="210">
        <f t="shared" si="5"/>
        <v>646459</v>
      </c>
      <c r="AL6" s="203">
        <f t="shared" si="6"/>
        <v>0</v>
      </c>
      <c r="AM6" s="211">
        <f t="shared" si="6"/>
        <v>1108</v>
      </c>
      <c r="AN6" s="212">
        <f t="shared" si="7"/>
        <v>1108</v>
      </c>
      <c r="AO6" s="213">
        <f t="shared" si="8"/>
        <v>1</v>
      </c>
    </row>
    <row r="7" spans="1:41" x14ac:dyDescent="0.2">
      <c r="A7" s="103">
        <v>101</v>
      </c>
      <c r="B7" s="104">
        <v>0.375</v>
      </c>
      <c r="C7" s="105">
        <v>2013</v>
      </c>
      <c r="D7" s="105">
        <v>8</v>
      </c>
      <c r="E7" s="105">
        <v>5</v>
      </c>
      <c r="F7" s="106">
        <v>647567</v>
      </c>
      <c r="G7" s="105">
        <v>0</v>
      </c>
      <c r="H7" s="106">
        <v>102382</v>
      </c>
      <c r="I7" s="105">
        <v>0</v>
      </c>
      <c r="J7" s="105">
        <v>0</v>
      </c>
      <c r="K7" s="105">
        <v>0</v>
      </c>
      <c r="L7" s="107">
        <v>316.59199999999998</v>
      </c>
      <c r="M7" s="106">
        <v>12.7</v>
      </c>
      <c r="N7" s="108">
        <v>0</v>
      </c>
      <c r="O7" s="109">
        <v>1105</v>
      </c>
      <c r="P7" s="94">
        <f t="shared" si="0"/>
        <v>1105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1105</v>
      </c>
      <c r="W7" s="113">
        <f t="shared" si="10"/>
        <v>39022.710350000001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647567</v>
      </c>
      <c r="AF7" s="103"/>
      <c r="AG7" s="207"/>
      <c r="AH7" s="208"/>
      <c r="AI7" s="209">
        <f t="shared" si="4"/>
        <v>647567</v>
      </c>
      <c r="AJ7" s="210">
        <f t="shared" si="5"/>
        <v>647567</v>
      </c>
      <c r="AL7" s="203">
        <f t="shared" si="6"/>
        <v>0</v>
      </c>
      <c r="AM7" s="211">
        <f t="shared" si="6"/>
        <v>1105</v>
      </c>
      <c r="AN7" s="212">
        <f t="shared" si="7"/>
        <v>1105</v>
      </c>
      <c r="AO7" s="213">
        <f t="shared" si="8"/>
        <v>1</v>
      </c>
    </row>
    <row r="8" spans="1:41" x14ac:dyDescent="0.2">
      <c r="A8" s="103">
        <v>101</v>
      </c>
      <c r="B8" s="104">
        <v>0.375</v>
      </c>
      <c r="C8" s="105">
        <v>2013</v>
      </c>
      <c r="D8" s="105">
        <v>8</v>
      </c>
      <c r="E8" s="105">
        <v>6</v>
      </c>
      <c r="F8" s="106">
        <v>648672</v>
      </c>
      <c r="G8" s="105">
        <v>0</v>
      </c>
      <c r="H8" s="106">
        <v>102429</v>
      </c>
      <c r="I8" s="105">
        <v>0</v>
      </c>
      <c r="J8" s="105">
        <v>0</v>
      </c>
      <c r="K8" s="105">
        <v>0</v>
      </c>
      <c r="L8" s="107">
        <v>311.142</v>
      </c>
      <c r="M8" s="106">
        <v>12.8</v>
      </c>
      <c r="N8" s="108">
        <v>0</v>
      </c>
      <c r="O8" s="109">
        <v>942</v>
      </c>
      <c r="P8" s="94">
        <f t="shared" si="0"/>
        <v>942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942</v>
      </c>
      <c r="W8" s="113">
        <f t="shared" si="10"/>
        <v>33266.419139999998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648672</v>
      </c>
      <c r="AF8" s="103"/>
      <c r="AG8" s="207"/>
      <c r="AH8" s="208"/>
      <c r="AI8" s="209">
        <f t="shared" si="4"/>
        <v>648672</v>
      </c>
      <c r="AJ8" s="210">
        <f t="shared" si="5"/>
        <v>648672</v>
      </c>
      <c r="AL8" s="203">
        <f t="shared" si="6"/>
        <v>0</v>
      </c>
      <c r="AM8" s="211">
        <f t="shared" si="6"/>
        <v>942</v>
      </c>
      <c r="AN8" s="212">
        <f t="shared" si="7"/>
        <v>942</v>
      </c>
      <c r="AO8" s="213">
        <f t="shared" si="8"/>
        <v>1</v>
      </c>
    </row>
    <row r="9" spans="1:41" x14ac:dyDescent="0.2">
      <c r="A9" s="103">
        <v>101</v>
      </c>
      <c r="B9" s="104">
        <v>0.375</v>
      </c>
      <c r="C9" s="105">
        <v>2013</v>
      </c>
      <c r="D9" s="105">
        <v>8</v>
      </c>
      <c r="E9" s="105">
        <v>7</v>
      </c>
      <c r="F9" s="106">
        <v>649614</v>
      </c>
      <c r="G9" s="105">
        <v>0</v>
      </c>
      <c r="H9" s="106">
        <v>102469</v>
      </c>
      <c r="I9" s="105">
        <v>0</v>
      </c>
      <c r="J9" s="105">
        <v>0</v>
      </c>
      <c r="K9" s="105">
        <v>0</v>
      </c>
      <c r="L9" s="107">
        <v>310.61130000000003</v>
      </c>
      <c r="M9" s="106">
        <v>13.6</v>
      </c>
      <c r="N9" s="108">
        <v>0</v>
      </c>
      <c r="O9" s="109">
        <v>715</v>
      </c>
      <c r="P9" s="94">
        <f t="shared" si="0"/>
        <v>715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715</v>
      </c>
      <c r="W9" s="113">
        <f t="shared" si="10"/>
        <v>25249.98905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649614</v>
      </c>
      <c r="AF9" s="103"/>
      <c r="AG9" s="207"/>
      <c r="AH9" s="208"/>
      <c r="AI9" s="209">
        <f t="shared" si="4"/>
        <v>649614</v>
      </c>
      <c r="AJ9" s="210">
        <f t="shared" si="5"/>
        <v>649614</v>
      </c>
      <c r="AL9" s="203">
        <f t="shared" si="6"/>
        <v>0</v>
      </c>
      <c r="AM9" s="211">
        <f t="shared" si="6"/>
        <v>715</v>
      </c>
      <c r="AN9" s="212">
        <f t="shared" si="7"/>
        <v>715</v>
      </c>
      <c r="AO9" s="213">
        <f t="shared" si="8"/>
        <v>1</v>
      </c>
    </row>
    <row r="10" spans="1:41" x14ac:dyDescent="0.2">
      <c r="A10" s="103">
        <v>101</v>
      </c>
      <c r="B10" s="104">
        <v>0.375</v>
      </c>
      <c r="C10" s="105">
        <v>2013</v>
      </c>
      <c r="D10" s="105">
        <v>8</v>
      </c>
      <c r="E10" s="105">
        <v>8</v>
      </c>
      <c r="F10" s="106">
        <v>650329</v>
      </c>
      <c r="G10" s="105">
        <v>0</v>
      </c>
      <c r="H10" s="106">
        <v>102498</v>
      </c>
      <c r="I10" s="105">
        <v>0</v>
      </c>
      <c r="J10" s="105">
        <v>0</v>
      </c>
      <c r="K10" s="105">
        <v>0</v>
      </c>
      <c r="L10" s="107">
        <v>319.87049999999999</v>
      </c>
      <c r="M10" s="106">
        <v>16.100000000000001</v>
      </c>
      <c r="N10" s="108">
        <v>0</v>
      </c>
      <c r="O10" s="109">
        <v>1016</v>
      </c>
      <c r="P10" s="94">
        <f t="shared" si="0"/>
        <v>1016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1016</v>
      </c>
      <c r="W10" s="113">
        <f t="shared" si="10"/>
        <v>35879.704720000002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650329</v>
      </c>
      <c r="AF10" s="103"/>
      <c r="AG10" s="207"/>
      <c r="AH10" s="208"/>
      <c r="AI10" s="209">
        <f t="shared" si="4"/>
        <v>650329</v>
      </c>
      <c r="AJ10" s="210">
        <f t="shared" si="5"/>
        <v>650329</v>
      </c>
      <c r="AL10" s="203">
        <f t="shared" si="6"/>
        <v>0</v>
      </c>
      <c r="AM10" s="211">
        <f t="shared" si="6"/>
        <v>1016</v>
      </c>
      <c r="AN10" s="212">
        <f t="shared" si="7"/>
        <v>1016</v>
      </c>
      <c r="AO10" s="213">
        <f t="shared" si="8"/>
        <v>1</v>
      </c>
    </row>
    <row r="11" spans="1:41" x14ac:dyDescent="0.2">
      <c r="A11" s="103">
        <v>101</v>
      </c>
      <c r="B11" s="104">
        <v>0.375</v>
      </c>
      <c r="C11" s="105">
        <v>2013</v>
      </c>
      <c r="D11" s="105">
        <v>8</v>
      </c>
      <c r="E11" s="105">
        <v>9</v>
      </c>
      <c r="F11" s="106">
        <v>651345</v>
      </c>
      <c r="G11" s="105">
        <v>0</v>
      </c>
      <c r="H11" s="106">
        <v>102540</v>
      </c>
      <c r="I11" s="105">
        <v>0</v>
      </c>
      <c r="J11" s="105">
        <v>0</v>
      </c>
      <c r="K11" s="105">
        <v>0</v>
      </c>
      <c r="L11" s="107">
        <v>322.08569999999997</v>
      </c>
      <c r="M11" s="106">
        <v>13</v>
      </c>
      <c r="N11" s="108">
        <v>0</v>
      </c>
      <c r="O11" s="109">
        <v>961</v>
      </c>
      <c r="P11" s="94">
        <f t="shared" si="0"/>
        <v>961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961</v>
      </c>
      <c r="W11" s="116">
        <f t="shared" si="10"/>
        <v>33937.397870000001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651345</v>
      </c>
      <c r="AF11" s="103"/>
      <c r="AG11" s="207"/>
      <c r="AH11" s="208"/>
      <c r="AI11" s="209">
        <f t="shared" si="4"/>
        <v>651345</v>
      </c>
      <c r="AJ11" s="210">
        <f t="shared" si="5"/>
        <v>651345</v>
      </c>
      <c r="AL11" s="203">
        <f t="shared" si="6"/>
        <v>0</v>
      </c>
      <c r="AM11" s="211">
        <f t="shared" si="6"/>
        <v>961</v>
      </c>
      <c r="AN11" s="212">
        <f t="shared" si="7"/>
        <v>961</v>
      </c>
      <c r="AO11" s="213">
        <f t="shared" si="8"/>
        <v>1</v>
      </c>
    </row>
    <row r="12" spans="1:41" x14ac:dyDescent="0.2">
      <c r="A12" s="103">
        <v>101</v>
      </c>
      <c r="B12" s="104">
        <v>0.375</v>
      </c>
      <c r="C12" s="105">
        <v>2013</v>
      </c>
      <c r="D12" s="105">
        <v>8</v>
      </c>
      <c r="E12" s="105">
        <v>10</v>
      </c>
      <c r="F12" s="106">
        <v>652306</v>
      </c>
      <c r="G12" s="105">
        <v>0</v>
      </c>
      <c r="H12" s="106">
        <v>102579</v>
      </c>
      <c r="I12" s="105">
        <v>0</v>
      </c>
      <c r="J12" s="105">
        <v>0</v>
      </c>
      <c r="K12" s="105">
        <v>0</v>
      </c>
      <c r="L12" s="107">
        <v>323.90660000000003</v>
      </c>
      <c r="M12" s="106">
        <v>13.5</v>
      </c>
      <c r="N12" s="108">
        <v>0</v>
      </c>
      <c r="O12" s="109">
        <v>1037</v>
      </c>
      <c r="P12" s="94">
        <f t="shared" si="0"/>
        <v>1037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1037</v>
      </c>
      <c r="W12" s="116">
        <f t="shared" si="10"/>
        <v>36621.312789999996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652306</v>
      </c>
      <c r="AF12" s="103"/>
      <c r="AG12" s="207"/>
      <c r="AH12" s="208"/>
      <c r="AI12" s="209">
        <f t="shared" si="4"/>
        <v>652306</v>
      </c>
      <c r="AJ12" s="210">
        <f t="shared" si="5"/>
        <v>652306</v>
      </c>
      <c r="AL12" s="203">
        <f t="shared" si="6"/>
        <v>0</v>
      </c>
      <c r="AM12" s="211">
        <f t="shared" si="6"/>
        <v>1037</v>
      </c>
      <c r="AN12" s="212">
        <f t="shared" si="7"/>
        <v>1037</v>
      </c>
      <c r="AO12" s="213">
        <f t="shared" si="8"/>
        <v>1</v>
      </c>
    </row>
    <row r="13" spans="1:41" x14ac:dyDescent="0.2">
      <c r="A13" s="103">
        <v>101</v>
      </c>
      <c r="B13" s="104">
        <v>0.375</v>
      </c>
      <c r="C13" s="105">
        <v>2013</v>
      </c>
      <c r="D13" s="105">
        <v>8</v>
      </c>
      <c r="E13" s="105">
        <v>11</v>
      </c>
      <c r="F13" s="106">
        <v>653343</v>
      </c>
      <c r="G13" s="105">
        <v>0</v>
      </c>
      <c r="H13" s="106">
        <v>102621</v>
      </c>
      <c r="I13" s="105">
        <v>0</v>
      </c>
      <c r="J13" s="105">
        <v>0</v>
      </c>
      <c r="K13" s="105">
        <v>0</v>
      </c>
      <c r="L13" s="107">
        <v>329.25189999999998</v>
      </c>
      <c r="M13" s="106">
        <v>12.2</v>
      </c>
      <c r="N13" s="108">
        <v>0</v>
      </c>
      <c r="O13" s="109">
        <v>1052</v>
      </c>
      <c r="P13" s="94">
        <f t="shared" si="0"/>
        <v>1052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1052</v>
      </c>
      <c r="W13" s="116">
        <f t="shared" si="10"/>
        <v>37151.03284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653343</v>
      </c>
      <c r="AF13" s="103"/>
      <c r="AG13" s="207"/>
      <c r="AH13" s="208"/>
      <c r="AI13" s="209">
        <f t="shared" si="4"/>
        <v>653343</v>
      </c>
      <c r="AJ13" s="210">
        <f t="shared" si="5"/>
        <v>653343</v>
      </c>
      <c r="AL13" s="203">
        <f t="shared" si="6"/>
        <v>0</v>
      </c>
      <c r="AM13" s="211">
        <f t="shared" si="6"/>
        <v>1052</v>
      </c>
      <c r="AN13" s="212">
        <f t="shared" si="7"/>
        <v>1052</v>
      </c>
      <c r="AO13" s="213">
        <f t="shared" si="8"/>
        <v>1</v>
      </c>
    </row>
    <row r="14" spans="1:41" x14ac:dyDescent="0.2">
      <c r="A14" s="103">
        <v>101</v>
      </c>
      <c r="B14" s="104">
        <v>0.375</v>
      </c>
      <c r="C14" s="105">
        <v>2013</v>
      </c>
      <c r="D14" s="105">
        <v>8</v>
      </c>
      <c r="E14" s="105">
        <v>12</v>
      </c>
      <c r="F14" s="106">
        <v>654395</v>
      </c>
      <c r="G14" s="105">
        <v>0</v>
      </c>
      <c r="H14" s="106">
        <v>102663</v>
      </c>
      <c r="I14" s="105">
        <v>0</v>
      </c>
      <c r="J14" s="105">
        <v>0</v>
      </c>
      <c r="K14" s="105">
        <v>0</v>
      </c>
      <c r="L14" s="107">
        <v>329.59739999999999</v>
      </c>
      <c r="M14" s="106">
        <v>11.5</v>
      </c>
      <c r="N14" s="108">
        <v>0</v>
      </c>
      <c r="O14" s="109">
        <v>1082</v>
      </c>
      <c r="P14" s="94">
        <f t="shared" si="0"/>
        <v>1082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1082</v>
      </c>
      <c r="W14" s="116">
        <f t="shared" si="10"/>
        <v>38210.47294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654395</v>
      </c>
      <c r="AF14" s="103"/>
      <c r="AG14" s="207"/>
      <c r="AH14" s="208"/>
      <c r="AI14" s="209">
        <f t="shared" si="4"/>
        <v>654395</v>
      </c>
      <c r="AJ14" s="210">
        <f t="shared" si="5"/>
        <v>654395</v>
      </c>
      <c r="AL14" s="203">
        <f t="shared" si="6"/>
        <v>0</v>
      </c>
      <c r="AM14" s="211">
        <f t="shared" si="6"/>
        <v>1082</v>
      </c>
      <c r="AN14" s="212">
        <f t="shared" si="7"/>
        <v>1082</v>
      </c>
      <c r="AO14" s="213">
        <f t="shared" si="8"/>
        <v>1</v>
      </c>
    </row>
    <row r="15" spans="1:41" x14ac:dyDescent="0.2">
      <c r="A15" s="103">
        <v>101</v>
      </c>
      <c r="B15" s="104">
        <v>0.375</v>
      </c>
      <c r="C15" s="105">
        <v>2013</v>
      </c>
      <c r="D15" s="105">
        <v>8</v>
      </c>
      <c r="E15" s="105">
        <v>13</v>
      </c>
      <c r="F15" s="106">
        <v>655477</v>
      </c>
      <c r="G15" s="105">
        <v>0</v>
      </c>
      <c r="H15" s="106">
        <v>102707</v>
      </c>
      <c r="I15" s="105">
        <v>0</v>
      </c>
      <c r="J15" s="105">
        <v>0</v>
      </c>
      <c r="K15" s="105">
        <v>0</v>
      </c>
      <c r="L15" s="107">
        <v>323.11259999999999</v>
      </c>
      <c r="M15" s="106">
        <v>12.1</v>
      </c>
      <c r="N15" s="108">
        <v>0</v>
      </c>
      <c r="O15" s="109">
        <v>1048</v>
      </c>
      <c r="P15" s="94">
        <f t="shared" si="0"/>
        <v>1048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1048</v>
      </c>
      <c r="W15" s="116">
        <f t="shared" si="10"/>
        <v>37009.774160000001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655477</v>
      </c>
      <c r="AF15" s="103"/>
      <c r="AG15" s="207"/>
      <c r="AH15" s="208"/>
      <c r="AI15" s="209">
        <f t="shared" si="4"/>
        <v>655477</v>
      </c>
      <c r="AJ15" s="210">
        <f t="shared" si="5"/>
        <v>655477</v>
      </c>
      <c r="AL15" s="203">
        <f t="shared" si="6"/>
        <v>0</v>
      </c>
      <c r="AM15" s="211">
        <f t="shared" si="6"/>
        <v>1048</v>
      </c>
      <c r="AN15" s="212">
        <f t="shared" si="7"/>
        <v>1048</v>
      </c>
      <c r="AO15" s="213">
        <f t="shared" si="8"/>
        <v>1</v>
      </c>
    </row>
    <row r="16" spans="1:41" x14ac:dyDescent="0.2">
      <c r="A16" s="103">
        <v>101</v>
      </c>
      <c r="B16" s="104">
        <v>0.375</v>
      </c>
      <c r="C16" s="105">
        <v>2013</v>
      </c>
      <c r="D16" s="105">
        <v>8</v>
      </c>
      <c r="E16" s="105">
        <v>14</v>
      </c>
      <c r="F16" s="106">
        <v>656525</v>
      </c>
      <c r="G16" s="105">
        <v>0</v>
      </c>
      <c r="H16" s="106">
        <v>102750</v>
      </c>
      <c r="I16" s="105">
        <v>0</v>
      </c>
      <c r="J16" s="105">
        <v>0</v>
      </c>
      <c r="K16" s="105">
        <v>0</v>
      </c>
      <c r="L16" s="107">
        <v>321.35950000000003</v>
      </c>
      <c r="M16" s="106">
        <v>12.2</v>
      </c>
      <c r="N16" s="108">
        <v>0</v>
      </c>
      <c r="O16" s="109">
        <v>586</v>
      </c>
      <c r="P16" s="94">
        <f t="shared" si="0"/>
        <v>586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586</v>
      </c>
      <c r="W16" s="116">
        <f t="shared" si="10"/>
        <v>20694.39662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656525</v>
      </c>
      <c r="AF16" s="103"/>
      <c r="AG16" s="207"/>
      <c r="AH16" s="208"/>
      <c r="AI16" s="209">
        <f t="shared" si="4"/>
        <v>656525</v>
      </c>
      <c r="AJ16" s="210">
        <f t="shared" si="5"/>
        <v>656525</v>
      </c>
      <c r="AL16" s="203">
        <f t="shared" si="6"/>
        <v>0</v>
      </c>
      <c r="AM16" s="211">
        <f t="shared" si="6"/>
        <v>586</v>
      </c>
      <c r="AN16" s="212">
        <f t="shared" si="7"/>
        <v>586</v>
      </c>
      <c r="AO16" s="213">
        <f t="shared" si="8"/>
        <v>1</v>
      </c>
    </row>
    <row r="17" spans="1:41" x14ac:dyDescent="0.2">
      <c r="A17" s="103">
        <v>101</v>
      </c>
      <c r="B17" s="104">
        <v>0.375</v>
      </c>
      <c r="C17" s="105">
        <v>2013</v>
      </c>
      <c r="D17" s="105">
        <v>8</v>
      </c>
      <c r="E17" s="105">
        <v>15</v>
      </c>
      <c r="F17" s="106">
        <v>657111</v>
      </c>
      <c r="G17" s="105">
        <v>0</v>
      </c>
      <c r="H17" s="106">
        <v>102774</v>
      </c>
      <c r="I17" s="105">
        <v>0</v>
      </c>
      <c r="J17" s="105">
        <v>0</v>
      </c>
      <c r="K17" s="105">
        <v>0</v>
      </c>
      <c r="L17" s="107">
        <v>321.4384</v>
      </c>
      <c r="M17" s="106">
        <v>14.2</v>
      </c>
      <c r="N17" s="108">
        <v>0</v>
      </c>
      <c r="O17" s="109">
        <v>533</v>
      </c>
      <c r="P17" s="94">
        <f t="shared" si="0"/>
        <v>533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533</v>
      </c>
      <c r="W17" s="116">
        <f t="shared" si="10"/>
        <v>18822.719109999998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657111</v>
      </c>
      <c r="AF17" s="103"/>
      <c r="AG17" s="207"/>
      <c r="AH17" s="208"/>
      <c r="AI17" s="209">
        <f t="shared" si="4"/>
        <v>657111</v>
      </c>
      <c r="AJ17" s="210">
        <f t="shared" si="5"/>
        <v>657111</v>
      </c>
      <c r="AL17" s="203">
        <f t="shared" si="6"/>
        <v>0</v>
      </c>
      <c r="AM17" s="211">
        <f t="shared" si="6"/>
        <v>533</v>
      </c>
      <c r="AN17" s="212">
        <f t="shared" si="7"/>
        <v>533</v>
      </c>
      <c r="AO17" s="213">
        <f t="shared" si="8"/>
        <v>1</v>
      </c>
    </row>
    <row r="18" spans="1:41" x14ac:dyDescent="0.2">
      <c r="A18" s="103">
        <v>101</v>
      </c>
      <c r="B18" s="104">
        <v>0.375</v>
      </c>
      <c r="C18" s="105">
        <v>2013</v>
      </c>
      <c r="D18" s="105">
        <v>8</v>
      </c>
      <c r="E18" s="105">
        <v>16</v>
      </c>
      <c r="F18" s="106">
        <v>657644</v>
      </c>
      <c r="G18" s="105">
        <v>0</v>
      </c>
      <c r="H18" s="106">
        <v>102796</v>
      </c>
      <c r="I18" s="105">
        <v>0</v>
      </c>
      <c r="J18" s="105">
        <v>0</v>
      </c>
      <c r="K18" s="105">
        <v>0</v>
      </c>
      <c r="L18" s="107">
        <v>321.28829999999999</v>
      </c>
      <c r="M18" s="106">
        <v>15.3</v>
      </c>
      <c r="N18" s="108">
        <v>0</v>
      </c>
      <c r="O18" s="109">
        <v>775</v>
      </c>
      <c r="P18" s="94">
        <f t="shared" si="0"/>
        <v>775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775</v>
      </c>
      <c r="W18" s="116">
        <f t="shared" si="10"/>
        <v>27368.86925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657644</v>
      </c>
      <c r="AF18" s="103"/>
      <c r="AG18" s="207"/>
      <c r="AH18" s="208"/>
      <c r="AI18" s="209">
        <f t="shared" si="4"/>
        <v>657644</v>
      </c>
      <c r="AJ18" s="210">
        <f t="shared" si="5"/>
        <v>657644</v>
      </c>
      <c r="AL18" s="203">
        <f t="shared" si="6"/>
        <v>0</v>
      </c>
      <c r="AM18" s="211">
        <f t="shared" si="6"/>
        <v>775</v>
      </c>
      <c r="AN18" s="212">
        <f t="shared" si="7"/>
        <v>775</v>
      </c>
      <c r="AO18" s="213">
        <f t="shared" si="8"/>
        <v>1</v>
      </c>
    </row>
    <row r="19" spans="1:41" x14ac:dyDescent="0.2">
      <c r="A19" s="103">
        <v>101</v>
      </c>
      <c r="B19" s="104">
        <v>0.375</v>
      </c>
      <c r="C19" s="105">
        <v>2013</v>
      </c>
      <c r="D19" s="105">
        <v>8</v>
      </c>
      <c r="E19" s="105">
        <v>17</v>
      </c>
      <c r="F19" s="106">
        <v>658419</v>
      </c>
      <c r="G19" s="105">
        <v>0</v>
      </c>
      <c r="H19" s="106">
        <v>102828</v>
      </c>
      <c r="I19" s="105">
        <v>0</v>
      </c>
      <c r="J19" s="105">
        <v>0</v>
      </c>
      <c r="K19" s="105">
        <v>0</v>
      </c>
      <c r="L19" s="107">
        <v>323.05900000000003</v>
      </c>
      <c r="M19" s="106">
        <v>13.2</v>
      </c>
      <c r="N19" s="108">
        <v>0</v>
      </c>
      <c r="O19" s="109">
        <v>625</v>
      </c>
      <c r="P19" s="94">
        <f t="shared" si="0"/>
        <v>625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625</v>
      </c>
      <c r="W19" s="116">
        <f t="shared" si="10"/>
        <v>22071.668750000001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658419</v>
      </c>
      <c r="AF19" s="103"/>
      <c r="AG19" s="207"/>
      <c r="AH19" s="208"/>
      <c r="AI19" s="209">
        <f t="shared" si="4"/>
        <v>658419</v>
      </c>
      <c r="AJ19" s="210">
        <f t="shared" si="5"/>
        <v>658419</v>
      </c>
      <c r="AL19" s="203">
        <f t="shared" si="6"/>
        <v>0</v>
      </c>
      <c r="AM19" s="211">
        <f t="shared" si="6"/>
        <v>625</v>
      </c>
      <c r="AN19" s="212">
        <f t="shared" si="7"/>
        <v>625</v>
      </c>
      <c r="AO19" s="213">
        <f t="shared" si="8"/>
        <v>1</v>
      </c>
    </row>
    <row r="20" spans="1:41" x14ac:dyDescent="0.2">
      <c r="A20" s="103">
        <v>101</v>
      </c>
      <c r="B20" s="104">
        <v>0.375</v>
      </c>
      <c r="C20" s="105">
        <v>2013</v>
      </c>
      <c r="D20" s="105">
        <v>8</v>
      </c>
      <c r="E20" s="105">
        <v>18</v>
      </c>
      <c r="F20" s="106">
        <v>659044</v>
      </c>
      <c r="G20" s="105">
        <v>0</v>
      </c>
      <c r="H20" s="106">
        <v>102853</v>
      </c>
      <c r="I20" s="105">
        <v>0</v>
      </c>
      <c r="J20" s="105">
        <v>0</v>
      </c>
      <c r="K20" s="105">
        <v>0</v>
      </c>
      <c r="L20" s="107">
        <v>329.6823</v>
      </c>
      <c r="M20" s="106">
        <v>14.9</v>
      </c>
      <c r="N20" s="108">
        <v>0</v>
      </c>
      <c r="O20" s="109">
        <v>764</v>
      </c>
      <c r="P20" s="94">
        <f t="shared" si="0"/>
        <v>764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764</v>
      </c>
      <c r="W20" s="116">
        <f t="shared" si="10"/>
        <v>26980.407879999999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659044</v>
      </c>
      <c r="AF20" s="103"/>
      <c r="AG20" s="207"/>
      <c r="AH20" s="208"/>
      <c r="AI20" s="209">
        <f t="shared" si="4"/>
        <v>659044</v>
      </c>
      <c r="AJ20" s="210">
        <f t="shared" si="5"/>
        <v>659044</v>
      </c>
      <c r="AL20" s="203">
        <f t="shared" si="6"/>
        <v>659812</v>
      </c>
      <c r="AM20" s="211">
        <f t="shared" si="6"/>
        <v>764</v>
      </c>
      <c r="AN20" s="212">
        <f t="shared" si="7"/>
        <v>-659048</v>
      </c>
      <c r="AO20" s="213">
        <f t="shared" si="8"/>
        <v>-862.62827225130889</v>
      </c>
    </row>
    <row r="21" spans="1:41" x14ac:dyDescent="0.2">
      <c r="A21" s="103">
        <v>101</v>
      </c>
      <c r="B21" s="104">
        <v>0.375</v>
      </c>
      <c r="C21" s="105">
        <v>2013</v>
      </c>
      <c r="D21" s="105">
        <v>8</v>
      </c>
      <c r="E21" s="105">
        <v>19</v>
      </c>
      <c r="F21" s="106">
        <v>659808</v>
      </c>
      <c r="G21" s="105">
        <v>0</v>
      </c>
      <c r="H21" s="106">
        <v>102883</v>
      </c>
      <c r="I21" s="105">
        <v>0</v>
      </c>
      <c r="J21" s="105">
        <v>0</v>
      </c>
      <c r="K21" s="105">
        <v>0</v>
      </c>
      <c r="L21" s="107">
        <v>329.59350000000001</v>
      </c>
      <c r="M21" s="106">
        <v>13.2</v>
      </c>
      <c r="N21" s="108">
        <v>0</v>
      </c>
      <c r="O21" s="109">
        <v>762</v>
      </c>
      <c r="P21" s="94">
        <f t="shared" si="0"/>
        <v>762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762</v>
      </c>
      <c r="W21" s="116">
        <f t="shared" si="10"/>
        <v>26909.778539999999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659808</v>
      </c>
      <c r="AF21" s="103">
        <v>101</v>
      </c>
      <c r="AG21" s="207">
        <v>19</v>
      </c>
      <c r="AH21" s="208">
        <v>659812</v>
      </c>
      <c r="AI21" s="209">
        <f t="shared" si="4"/>
        <v>659808</v>
      </c>
      <c r="AJ21" s="210">
        <f t="shared" si="5"/>
        <v>-4</v>
      </c>
      <c r="AL21" s="203">
        <f t="shared" si="6"/>
        <v>760</v>
      </c>
      <c r="AM21" s="211">
        <f t="shared" si="6"/>
        <v>762</v>
      </c>
      <c r="AN21" s="212">
        <f t="shared" si="7"/>
        <v>2</v>
      </c>
      <c r="AO21" s="213">
        <f t="shared" si="8"/>
        <v>2.6246719160104987E-3</v>
      </c>
    </row>
    <row r="22" spans="1:41" x14ac:dyDescent="0.2">
      <c r="A22" s="103">
        <v>101</v>
      </c>
      <c r="B22" s="104">
        <v>0.375</v>
      </c>
      <c r="C22" s="105">
        <v>2013</v>
      </c>
      <c r="D22" s="105">
        <v>8</v>
      </c>
      <c r="E22" s="105">
        <v>20</v>
      </c>
      <c r="F22" s="106">
        <v>660570</v>
      </c>
      <c r="G22" s="105">
        <v>0</v>
      </c>
      <c r="H22" s="106">
        <v>102914</v>
      </c>
      <c r="I22" s="105">
        <v>0</v>
      </c>
      <c r="J22" s="105">
        <v>0</v>
      </c>
      <c r="K22" s="105">
        <v>0</v>
      </c>
      <c r="L22" s="107">
        <v>322.55549999999999</v>
      </c>
      <c r="M22" s="106">
        <v>12.8</v>
      </c>
      <c r="N22" s="108">
        <v>0</v>
      </c>
      <c r="O22" s="109">
        <v>831</v>
      </c>
      <c r="P22" s="94">
        <f t="shared" si="0"/>
        <v>831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831</v>
      </c>
      <c r="W22" s="116">
        <f t="shared" si="10"/>
        <v>29346.49077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660570</v>
      </c>
      <c r="AF22" s="103">
        <v>101</v>
      </c>
      <c r="AG22" s="207">
        <v>20</v>
      </c>
      <c r="AH22" s="208">
        <v>660572</v>
      </c>
      <c r="AI22" s="209">
        <f t="shared" si="4"/>
        <v>660570</v>
      </c>
      <c r="AJ22" s="210">
        <f t="shared" si="5"/>
        <v>-2</v>
      </c>
      <c r="AL22" s="203">
        <f t="shared" si="6"/>
        <v>833</v>
      </c>
      <c r="AM22" s="211">
        <f t="shared" si="6"/>
        <v>831</v>
      </c>
      <c r="AN22" s="212">
        <f t="shared" si="7"/>
        <v>-2</v>
      </c>
      <c r="AO22" s="213">
        <f t="shared" si="8"/>
        <v>-2.4067388688327317E-3</v>
      </c>
    </row>
    <row r="23" spans="1:41" x14ac:dyDescent="0.2">
      <c r="A23" s="103">
        <v>101</v>
      </c>
      <c r="B23" s="104">
        <v>0.375</v>
      </c>
      <c r="C23" s="105">
        <v>2013</v>
      </c>
      <c r="D23" s="105">
        <v>8</v>
      </c>
      <c r="E23" s="105">
        <v>21</v>
      </c>
      <c r="F23" s="106">
        <v>661401</v>
      </c>
      <c r="G23" s="105">
        <v>0</v>
      </c>
      <c r="H23" s="106">
        <v>102948</v>
      </c>
      <c r="I23" s="105">
        <v>0</v>
      </c>
      <c r="J23" s="105">
        <v>0</v>
      </c>
      <c r="K23" s="105">
        <v>0</v>
      </c>
      <c r="L23" s="107">
        <v>321.41160000000002</v>
      </c>
      <c r="M23" s="106">
        <v>11.9</v>
      </c>
      <c r="N23" s="108">
        <v>0</v>
      </c>
      <c r="O23" s="109">
        <v>774</v>
      </c>
      <c r="P23" s="94">
        <f t="shared" si="0"/>
        <v>774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774</v>
      </c>
      <c r="W23" s="116">
        <f t="shared" si="10"/>
        <v>27333.55458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661401</v>
      </c>
      <c r="AF23" s="103">
        <v>101</v>
      </c>
      <c r="AG23" s="207">
        <v>21</v>
      </c>
      <c r="AH23" s="208">
        <v>661405</v>
      </c>
      <c r="AI23" s="209">
        <f t="shared" si="4"/>
        <v>661401</v>
      </c>
      <c r="AJ23" s="210">
        <f t="shared" si="5"/>
        <v>-4</v>
      </c>
      <c r="AL23" s="203">
        <f t="shared" si="6"/>
        <v>772</v>
      </c>
      <c r="AM23" s="211">
        <f t="shared" si="6"/>
        <v>774</v>
      </c>
      <c r="AN23" s="212">
        <f t="shared" si="7"/>
        <v>2</v>
      </c>
      <c r="AO23" s="213">
        <f t="shared" si="8"/>
        <v>2.5839793281653748E-3</v>
      </c>
    </row>
    <row r="24" spans="1:41" x14ac:dyDescent="0.2">
      <c r="A24" s="103">
        <v>101</v>
      </c>
      <c r="B24" s="104">
        <v>0.375</v>
      </c>
      <c r="C24" s="105">
        <v>2013</v>
      </c>
      <c r="D24" s="105">
        <v>8</v>
      </c>
      <c r="E24" s="105">
        <v>22</v>
      </c>
      <c r="F24" s="106">
        <v>662175</v>
      </c>
      <c r="G24" s="105">
        <v>0</v>
      </c>
      <c r="H24" s="106">
        <v>102980</v>
      </c>
      <c r="I24" s="105">
        <v>0</v>
      </c>
      <c r="J24" s="105">
        <v>0</v>
      </c>
      <c r="K24" s="105">
        <v>0</v>
      </c>
      <c r="L24" s="107">
        <v>322.45060000000001</v>
      </c>
      <c r="M24" s="106">
        <v>11.5</v>
      </c>
      <c r="N24" s="108">
        <v>0</v>
      </c>
      <c r="O24" s="109">
        <v>804</v>
      </c>
      <c r="P24" s="94">
        <f t="shared" si="0"/>
        <v>804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804</v>
      </c>
      <c r="W24" s="116">
        <f t="shared" si="10"/>
        <v>28392.99468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662175</v>
      </c>
      <c r="AF24" s="103">
        <v>101</v>
      </c>
      <c r="AG24" s="207">
        <v>22</v>
      </c>
      <c r="AH24" s="208">
        <v>662177</v>
      </c>
      <c r="AI24" s="209">
        <f t="shared" si="4"/>
        <v>662175</v>
      </c>
      <c r="AJ24" s="210">
        <f t="shared" si="5"/>
        <v>-2</v>
      </c>
      <c r="AL24" s="203">
        <f t="shared" si="6"/>
        <v>802</v>
      </c>
      <c r="AM24" s="211">
        <f t="shared" si="6"/>
        <v>804</v>
      </c>
      <c r="AN24" s="212">
        <f t="shared" si="7"/>
        <v>2</v>
      </c>
      <c r="AO24" s="213">
        <f t="shared" si="8"/>
        <v>2.4875621890547263E-3</v>
      </c>
    </row>
    <row r="25" spans="1:41" x14ac:dyDescent="0.2">
      <c r="A25" s="103">
        <v>101</v>
      </c>
      <c r="B25" s="104">
        <v>0.375</v>
      </c>
      <c r="C25" s="105">
        <v>2013</v>
      </c>
      <c r="D25" s="105">
        <v>8</v>
      </c>
      <c r="E25" s="105">
        <v>23</v>
      </c>
      <c r="F25" s="106">
        <v>662979</v>
      </c>
      <c r="G25" s="105">
        <v>0</v>
      </c>
      <c r="H25" s="106">
        <v>103013</v>
      </c>
      <c r="I25" s="105">
        <v>0</v>
      </c>
      <c r="J25" s="105">
        <v>0</v>
      </c>
      <c r="K25" s="105">
        <v>0</v>
      </c>
      <c r="L25" s="107">
        <v>322.38029999999998</v>
      </c>
      <c r="M25" s="106">
        <v>12.2</v>
      </c>
      <c r="N25" s="108">
        <v>0</v>
      </c>
      <c r="O25" s="109">
        <v>808</v>
      </c>
      <c r="P25" s="94">
        <f t="shared" si="0"/>
        <v>808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808</v>
      </c>
      <c r="W25" s="116">
        <f t="shared" si="10"/>
        <v>28534.253359999999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662979</v>
      </c>
      <c r="AF25" s="103">
        <v>101</v>
      </c>
      <c r="AG25" s="207">
        <v>23</v>
      </c>
      <c r="AH25" s="208">
        <v>662979</v>
      </c>
      <c r="AI25" s="209">
        <f t="shared" si="4"/>
        <v>662979</v>
      </c>
      <c r="AJ25" s="210">
        <f t="shared" si="5"/>
        <v>0</v>
      </c>
      <c r="AL25" s="203">
        <f t="shared" si="6"/>
        <v>807</v>
      </c>
      <c r="AM25" s="211">
        <f t="shared" si="6"/>
        <v>808</v>
      </c>
      <c r="AN25" s="212">
        <f t="shared" si="7"/>
        <v>1</v>
      </c>
      <c r="AO25" s="213">
        <f t="shared" si="8"/>
        <v>1.2376237623762376E-3</v>
      </c>
    </row>
    <row r="26" spans="1:41" x14ac:dyDescent="0.2">
      <c r="A26" s="103">
        <v>101</v>
      </c>
      <c r="B26" s="104">
        <v>0.375</v>
      </c>
      <c r="C26" s="105">
        <v>2013</v>
      </c>
      <c r="D26" s="105">
        <v>8</v>
      </c>
      <c r="E26" s="105">
        <v>24</v>
      </c>
      <c r="F26" s="106">
        <v>663787</v>
      </c>
      <c r="G26" s="105">
        <v>0</v>
      </c>
      <c r="H26" s="106">
        <v>103046</v>
      </c>
      <c r="I26" s="105">
        <v>0</v>
      </c>
      <c r="J26" s="105">
        <v>0</v>
      </c>
      <c r="K26" s="105">
        <v>0</v>
      </c>
      <c r="L26" s="107">
        <v>323.46300000000002</v>
      </c>
      <c r="M26" s="106">
        <v>13</v>
      </c>
      <c r="N26" s="108">
        <v>0</v>
      </c>
      <c r="O26" s="109">
        <v>766</v>
      </c>
      <c r="P26" s="94">
        <f t="shared" si="0"/>
        <v>766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766</v>
      </c>
      <c r="W26" s="116">
        <f t="shared" si="10"/>
        <v>27051.037219999998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>663787</v>
      </c>
      <c r="AF26" s="103">
        <v>101</v>
      </c>
      <c r="AG26" s="207">
        <v>24</v>
      </c>
      <c r="AH26" s="208">
        <v>663786</v>
      </c>
      <c r="AI26" s="209">
        <f t="shared" si="4"/>
        <v>663787</v>
      </c>
      <c r="AJ26" s="210">
        <f t="shared" si="5"/>
        <v>1</v>
      </c>
      <c r="AL26" s="203">
        <f t="shared" si="6"/>
        <v>772</v>
      </c>
      <c r="AM26" s="211">
        <f t="shared" si="6"/>
        <v>766</v>
      </c>
      <c r="AN26" s="212">
        <f t="shared" si="7"/>
        <v>-6</v>
      </c>
      <c r="AO26" s="213">
        <f t="shared" si="8"/>
        <v>-7.832898172323759E-3</v>
      </c>
    </row>
    <row r="27" spans="1:41" x14ac:dyDescent="0.2">
      <c r="A27" s="103">
        <v>101</v>
      </c>
      <c r="B27" s="104">
        <v>0.375</v>
      </c>
      <c r="C27" s="105">
        <v>2013</v>
      </c>
      <c r="D27" s="105">
        <v>8</v>
      </c>
      <c r="E27" s="105">
        <v>25</v>
      </c>
      <c r="F27" s="106">
        <v>664553</v>
      </c>
      <c r="G27" s="105">
        <v>0</v>
      </c>
      <c r="H27" s="106">
        <v>103077</v>
      </c>
      <c r="I27" s="105">
        <v>0</v>
      </c>
      <c r="J27" s="105">
        <v>0</v>
      </c>
      <c r="K27" s="105">
        <v>0</v>
      </c>
      <c r="L27" s="107">
        <v>328.8854</v>
      </c>
      <c r="M27" s="106">
        <v>13.3</v>
      </c>
      <c r="N27" s="108">
        <v>0</v>
      </c>
      <c r="O27" s="109">
        <v>647</v>
      </c>
      <c r="P27" s="94">
        <f t="shared" si="0"/>
        <v>647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647</v>
      </c>
      <c r="W27" s="116">
        <f t="shared" si="10"/>
        <v>22848.591489999999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>664553</v>
      </c>
      <c r="AF27" s="103">
        <v>101</v>
      </c>
      <c r="AG27" s="207">
        <v>25</v>
      </c>
      <c r="AH27" s="208">
        <v>664558</v>
      </c>
      <c r="AI27" s="209">
        <f t="shared" si="4"/>
        <v>664553</v>
      </c>
      <c r="AJ27" s="210">
        <f t="shared" si="5"/>
        <v>-5</v>
      </c>
      <c r="AL27" s="203">
        <f t="shared" si="6"/>
        <v>649</v>
      </c>
      <c r="AM27" s="211">
        <f t="shared" si="6"/>
        <v>647</v>
      </c>
      <c r="AN27" s="212">
        <f t="shared" si="7"/>
        <v>-2</v>
      </c>
      <c r="AO27" s="213">
        <f t="shared" si="8"/>
        <v>-3.0911901081916537E-3</v>
      </c>
    </row>
    <row r="28" spans="1:41" x14ac:dyDescent="0.2">
      <c r="A28" s="103">
        <v>101</v>
      </c>
      <c r="B28" s="104">
        <v>0.375</v>
      </c>
      <c r="C28" s="105">
        <v>2013</v>
      </c>
      <c r="D28" s="105">
        <v>8</v>
      </c>
      <c r="E28" s="105">
        <v>26</v>
      </c>
      <c r="F28" s="106">
        <v>665200</v>
      </c>
      <c r="G28" s="105">
        <v>0</v>
      </c>
      <c r="H28" s="106">
        <v>103102</v>
      </c>
      <c r="I28" s="105">
        <v>0</v>
      </c>
      <c r="J28" s="105">
        <v>0</v>
      </c>
      <c r="K28" s="105">
        <v>0</v>
      </c>
      <c r="L28" s="107">
        <v>329.38659999999999</v>
      </c>
      <c r="M28" s="106">
        <v>12.9</v>
      </c>
      <c r="N28" s="108">
        <v>0</v>
      </c>
      <c r="O28" s="109">
        <v>1113</v>
      </c>
      <c r="P28" s="94">
        <f t="shared" si="0"/>
        <v>1113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1113</v>
      </c>
      <c r="W28" s="116">
        <f t="shared" si="10"/>
        <v>39305.227709999999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>665200</v>
      </c>
      <c r="AF28" s="103">
        <v>101</v>
      </c>
      <c r="AG28" s="207">
        <v>26</v>
      </c>
      <c r="AH28" s="208">
        <v>665207</v>
      </c>
      <c r="AI28" s="209">
        <f t="shared" si="4"/>
        <v>665200</v>
      </c>
      <c r="AJ28" s="210">
        <f t="shared" si="5"/>
        <v>-7</v>
      </c>
      <c r="AL28" s="203">
        <f t="shared" si="6"/>
        <v>1113</v>
      </c>
      <c r="AM28" s="211">
        <f t="shared" si="6"/>
        <v>1113</v>
      </c>
      <c r="AN28" s="212">
        <f t="shared" si="7"/>
        <v>0</v>
      </c>
      <c r="AO28" s="213">
        <f t="shared" si="8"/>
        <v>0</v>
      </c>
    </row>
    <row r="29" spans="1:41" x14ac:dyDescent="0.2">
      <c r="A29" s="103">
        <v>101</v>
      </c>
      <c r="B29" s="104">
        <v>0.375</v>
      </c>
      <c r="C29" s="105">
        <v>2013</v>
      </c>
      <c r="D29" s="105">
        <v>8</v>
      </c>
      <c r="E29" s="105">
        <v>27</v>
      </c>
      <c r="F29" s="106">
        <v>666313</v>
      </c>
      <c r="G29" s="105">
        <v>0</v>
      </c>
      <c r="H29" s="106">
        <v>103148</v>
      </c>
      <c r="I29" s="105">
        <v>0</v>
      </c>
      <c r="J29" s="105">
        <v>0</v>
      </c>
      <c r="K29" s="105">
        <v>0</v>
      </c>
      <c r="L29" s="107">
        <v>322.55880000000002</v>
      </c>
      <c r="M29" s="106">
        <v>11.6</v>
      </c>
      <c r="N29" s="108">
        <v>0</v>
      </c>
      <c r="O29" s="109">
        <v>1094</v>
      </c>
      <c r="P29" s="94">
        <f t="shared" si="0"/>
        <v>1094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1094</v>
      </c>
      <c r="W29" s="116">
        <f t="shared" si="10"/>
        <v>38634.248979999997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>666313</v>
      </c>
      <c r="AF29" s="103">
        <v>101</v>
      </c>
      <c r="AG29" s="207">
        <v>27</v>
      </c>
      <c r="AH29" s="208">
        <v>666320</v>
      </c>
      <c r="AI29" s="209">
        <f t="shared" si="4"/>
        <v>666313</v>
      </c>
      <c r="AJ29" s="210">
        <f t="shared" si="5"/>
        <v>-7</v>
      </c>
      <c r="AL29" s="203">
        <f t="shared" si="6"/>
        <v>1094</v>
      </c>
      <c r="AM29" s="211">
        <f t="shared" si="6"/>
        <v>1094</v>
      </c>
      <c r="AN29" s="212">
        <f t="shared" si="7"/>
        <v>0</v>
      </c>
      <c r="AO29" s="213">
        <f t="shared" si="8"/>
        <v>0</v>
      </c>
    </row>
    <row r="30" spans="1:41" x14ac:dyDescent="0.2">
      <c r="A30" s="103">
        <v>101</v>
      </c>
      <c r="B30" s="104">
        <v>0.375</v>
      </c>
      <c r="C30" s="105">
        <v>2013</v>
      </c>
      <c r="D30" s="105">
        <v>8</v>
      </c>
      <c r="E30" s="105">
        <v>28</v>
      </c>
      <c r="F30" s="106">
        <v>667407</v>
      </c>
      <c r="G30" s="105">
        <v>0</v>
      </c>
      <c r="H30" s="106">
        <v>103193</v>
      </c>
      <c r="I30" s="105">
        <v>0</v>
      </c>
      <c r="J30" s="105">
        <v>0</v>
      </c>
      <c r="K30" s="105">
        <v>0</v>
      </c>
      <c r="L30" s="107">
        <v>321.61630000000002</v>
      </c>
      <c r="M30" s="106">
        <v>11.9</v>
      </c>
      <c r="N30" s="108">
        <v>0</v>
      </c>
      <c r="O30" s="109">
        <v>854</v>
      </c>
      <c r="P30" s="94">
        <f t="shared" si="0"/>
        <v>854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854</v>
      </c>
      <c r="W30" s="116">
        <f t="shared" si="10"/>
        <v>30158.728179999998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>667407</v>
      </c>
      <c r="AF30" s="103">
        <v>101</v>
      </c>
      <c r="AG30" s="207">
        <v>28</v>
      </c>
      <c r="AH30" s="208">
        <v>667414</v>
      </c>
      <c r="AI30" s="209">
        <f t="shared" si="4"/>
        <v>667407</v>
      </c>
      <c r="AJ30" s="210">
        <f t="shared" si="5"/>
        <v>-7</v>
      </c>
      <c r="AL30" s="203">
        <f t="shared" si="6"/>
        <v>-667414</v>
      </c>
      <c r="AM30" s="211">
        <f t="shared" si="6"/>
        <v>854</v>
      </c>
      <c r="AN30" s="212">
        <f t="shared" si="7"/>
        <v>668268</v>
      </c>
      <c r="AO30" s="213">
        <f t="shared" si="8"/>
        <v>782.51522248243555</v>
      </c>
    </row>
    <row r="31" spans="1:41" x14ac:dyDescent="0.2">
      <c r="A31" s="103">
        <v>101</v>
      </c>
      <c r="B31" s="104">
        <v>0.375</v>
      </c>
      <c r="C31" s="105">
        <v>2013</v>
      </c>
      <c r="D31" s="105">
        <v>8</v>
      </c>
      <c r="E31" s="105">
        <v>29</v>
      </c>
      <c r="F31" s="106">
        <v>668261</v>
      </c>
      <c r="G31" s="105">
        <v>0</v>
      </c>
      <c r="H31" s="106">
        <v>103228</v>
      </c>
      <c r="I31" s="105">
        <v>0</v>
      </c>
      <c r="J31" s="105">
        <v>0</v>
      </c>
      <c r="K31" s="105">
        <v>0</v>
      </c>
      <c r="L31" s="107">
        <v>320.7559</v>
      </c>
      <c r="M31" s="106">
        <v>12.5</v>
      </c>
      <c r="N31" s="108">
        <v>0</v>
      </c>
      <c r="O31" s="109">
        <v>992</v>
      </c>
      <c r="P31" s="94">
        <f t="shared" si="0"/>
        <v>992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992</v>
      </c>
      <c r="W31" s="116">
        <f t="shared" si="10"/>
        <v>35032.15264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>668261</v>
      </c>
      <c r="AF31" s="103"/>
      <c r="AG31" s="207"/>
      <c r="AH31" s="208"/>
      <c r="AI31" s="209">
        <f t="shared" si="4"/>
        <v>668261</v>
      </c>
      <c r="AJ31" s="210">
        <f t="shared" si="5"/>
        <v>668261</v>
      </c>
      <c r="AL31" s="203">
        <f t="shared" si="6"/>
        <v>0</v>
      </c>
      <c r="AM31" s="211">
        <f t="shared" si="6"/>
        <v>992</v>
      </c>
      <c r="AN31" s="212">
        <f t="shared" si="7"/>
        <v>992</v>
      </c>
      <c r="AO31" s="213">
        <f t="shared" si="8"/>
        <v>1</v>
      </c>
    </row>
    <row r="32" spans="1:41" x14ac:dyDescent="0.2">
      <c r="A32" s="103">
        <v>101</v>
      </c>
      <c r="B32" s="104">
        <v>0.375</v>
      </c>
      <c r="C32" s="105">
        <v>2013</v>
      </c>
      <c r="D32" s="105">
        <v>8</v>
      </c>
      <c r="E32" s="105">
        <v>30</v>
      </c>
      <c r="F32" s="106">
        <v>669253</v>
      </c>
      <c r="G32" s="105">
        <v>0</v>
      </c>
      <c r="H32" s="106">
        <v>103268</v>
      </c>
      <c r="I32" s="105">
        <v>0</v>
      </c>
      <c r="J32" s="105">
        <v>0</v>
      </c>
      <c r="K32" s="105">
        <v>0</v>
      </c>
      <c r="L32" s="107">
        <v>321.78960000000001</v>
      </c>
      <c r="M32" s="106">
        <v>11.4</v>
      </c>
      <c r="N32" s="108">
        <v>0</v>
      </c>
      <c r="O32" s="109">
        <v>923</v>
      </c>
      <c r="P32" s="94">
        <f t="shared" si="0"/>
        <v>923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923</v>
      </c>
      <c r="W32" s="116">
        <f t="shared" si="10"/>
        <v>32595.440409999999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>669253</v>
      </c>
      <c r="AF32" s="103"/>
      <c r="AG32" s="207"/>
      <c r="AH32" s="208"/>
      <c r="AI32" s="209">
        <f t="shared" si="4"/>
        <v>669253</v>
      </c>
      <c r="AJ32" s="210">
        <f t="shared" si="5"/>
        <v>669253</v>
      </c>
      <c r="AL32" s="203">
        <f t="shared" si="6"/>
        <v>0</v>
      </c>
      <c r="AM32" s="211">
        <f t="shared" si="6"/>
        <v>923</v>
      </c>
      <c r="AN32" s="212">
        <f t="shared" si="7"/>
        <v>923</v>
      </c>
      <c r="AO32" s="213">
        <f t="shared" si="8"/>
        <v>1</v>
      </c>
    </row>
    <row r="33" spans="1:41" ht="13.5" thickBot="1" x14ac:dyDescent="0.25">
      <c r="A33" s="103">
        <v>101</v>
      </c>
      <c r="B33" s="104">
        <v>0.375</v>
      </c>
      <c r="C33" s="105">
        <v>2013</v>
      </c>
      <c r="D33" s="105">
        <v>8</v>
      </c>
      <c r="E33" s="105">
        <v>31</v>
      </c>
      <c r="F33" s="106">
        <v>670176</v>
      </c>
      <c r="G33" s="105">
        <v>0</v>
      </c>
      <c r="H33" s="106">
        <v>103306</v>
      </c>
      <c r="I33" s="105">
        <v>0</v>
      </c>
      <c r="J33" s="105">
        <v>0</v>
      </c>
      <c r="K33" s="105">
        <v>0</v>
      </c>
      <c r="L33" s="107">
        <v>322.4511</v>
      </c>
      <c r="M33" s="106">
        <v>12.3</v>
      </c>
      <c r="N33" s="108">
        <v>0</v>
      </c>
      <c r="O33" s="109">
        <v>1130</v>
      </c>
      <c r="P33" s="94">
        <f t="shared" si="0"/>
        <v>1130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1130</v>
      </c>
      <c r="W33" s="120">
        <f t="shared" si="10"/>
        <v>39905.577100000002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>670176</v>
      </c>
      <c r="AF33" s="103"/>
      <c r="AG33" s="207"/>
      <c r="AH33" s="208"/>
      <c r="AI33" s="209">
        <f t="shared" si="4"/>
        <v>670176</v>
      </c>
      <c r="AJ33" s="210">
        <f t="shared" si="5"/>
        <v>670176</v>
      </c>
      <c r="AL33" s="203">
        <f t="shared" si="6"/>
        <v>0</v>
      </c>
      <c r="AM33" s="214">
        <f t="shared" si="6"/>
        <v>1130</v>
      </c>
      <c r="AN33" s="212">
        <f t="shared" si="7"/>
        <v>1130</v>
      </c>
      <c r="AO33" s="213">
        <f t="shared" si="8"/>
        <v>1</v>
      </c>
    </row>
    <row r="34" spans="1:41" ht="13.5" thickBot="1" x14ac:dyDescent="0.25">
      <c r="A34" s="7">
        <v>101</v>
      </c>
      <c r="B34" s="121">
        <v>0.375</v>
      </c>
      <c r="C34" s="6">
        <v>2013</v>
      </c>
      <c r="D34" s="6">
        <v>9</v>
      </c>
      <c r="E34" s="6">
        <v>1</v>
      </c>
      <c r="F34" s="122">
        <v>671306</v>
      </c>
      <c r="G34" s="6">
        <v>0</v>
      </c>
      <c r="H34" s="122">
        <v>103351</v>
      </c>
      <c r="I34" s="6">
        <v>0</v>
      </c>
      <c r="J34" s="6">
        <v>0</v>
      </c>
      <c r="K34" s="6">
        <v>0</v>
      </c>
      <c r="L34" s="123">
        <v>328.59219999999999</v>
      </c>
      <c r="M34" s="122">
        <v>11.5</v>
      </c>
      <c r="N34" s="124">
        <v>0</v>
      </c>
      <c r="O34" s="125">
        <v>0</v>
      </c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>671306</v>
      </c>
      <c r="AF34" s="7"/>
      <c r="AG34" s="215"/>
      <c r="AH34" s="216"/>
      <c r="AI34" s="217">
        <f t="shared" si="4"/>
        <v>671306</v>
      </c>
      <c r="AJ34" s="218">
        <f t="shared" si="5"/>
        <v>671306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32</v>
      </c>
      <c r="K36" s="134" t="s">
        <v>46</v>
      </c>
      <c r="L36" s="136">
        <f>MAX(L3:L34)</f>
        <v>329.6823</v>
      </c>
      <c r="M36" s="136">
        <f>MAX(M3:M34)</f>
        <v>16.100000000000001</v>
      </c>
      <c r="N36" s="134" t="s">
        <v>12</v>
      </c>
      <c r="O36" s="136">
        <f>SUM(O3:O33)</f>
        <v>28103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28103</v>
      </c>
      <c r="W36" s="140">
        <f>SUM(W3:W33)</f>
        <v>992448.17101000005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11</v>
      </c>
      <c r="AJ36" s="223">
        <f>SUM(AJ3:AJ33)</f>
        <v>13095513</v>
      </c>
      <c r="AK36" s="224" t="s">
        <v>52</v>
      </c>
      <c r="AL36" s="225"/>
      <c r="AM36" s="225"/>
      <c r="AN36" s="223">
        <f>SUM(AN3:AN33)</f>
        <v>671306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321.9609419354839</v>
      </c>
      <c r="M37" s="144">
        <f>AVERAGE(M3:M34)</f>
        <v>12.85806451612903</v>
      </c>
      <c r="N37" s="134" t="s">
        <v>48</v>
      </c>
      <c r="O37" s="145">
        <f>O36*35.31467</f>
        <v>992448.17100999993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21</v>
      </c>
      <c r="AN37" s="228">
        <f>IFERROR(AN36/SUM(AM3:AM33),"")</f>
        <v>23.887342988293064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310.61130000000003</v>
      </c>
      <c r="M38" s="145">
        <f>MIN(M3:M34)</f>
        <v>11.4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354.15703612903235</v>
      </c>
      <c r="M44" s="152">
        <f>M37*(1+$L$43)</f>
        <v>14.143870967741934</v>
      </c>
    </row>
    <row r="45" spans="1:41" x14ac:dyDescent="0.2">
      <c r="K45" s="151" t="s">
        <v>62</v>
      </c>
      <c r="L45" s="152">
        <f>L37*(1-$L$43)</f>
        <v>289.76484774193551</v>
      </c>
      <c r="M45" s="152">
        <f>M37*(1-$L$43)</f>
        <v>11.572258064516127</v>
      </c>
    </row>
    <row r="47" spans="1:41" x14ac:dyDescent="0.2">
      <c r="A47" s="134" t="s">
        <v>63</v>
      </c>
      <c r="B47" s="153" t="s">
        <v>64</v>
      </c>
    </row>
    <row r="48" spans="1:41" x14ac:dyDescent="0.2">
      <c r="A48" s="134" t="s">
        <v>65</v>
      </c>
      <c r="B48" s="154">
        <v>40583</v>
      </c>
    </row>
  </sheetData>
  <phoneticPr fontId="0" type="noConversion"/>
  <conditionalFormatting sqref="L3:L34">
    <cfRule type="cellIs" dxfId="575" priority="47" stopIfTrue="1" operator="lessThan">
      <formula>$L$45</formula>
    </cfRule>
    <cfRule type="cellIs" dxfId="574" priority="48" stopIfTrue="1" operator="greaterThan">
      <formula>$L$44</formula>
    </cfRule>
  </conditionalFormatting>
  <conditionalFormatting sqref="M3:M34">
    <cfRule type="cellIs" dxfId="573" priority="45" stopIfTrue="1" operator="lessThan">
      <formula>$M$45</formula>
    </cfRule>
    <cfRule type="cellIs" dxfId="572" priority="46" stopIfTrue="1" operator="greaterThan">
      <formula>$M$44</formula>
    </cfRule>
  </conditionalFormatting>
  <conditionalFormatting sqref="O3:O34">
    <cfRule type="cellIs" dxfId="571" priority="44" stopIfTrue="1" operator="lessThan">
      <formula>0</formula>
    </cfRule>
  </conditionalFormatting>
  <conditionalFormatting sqref="O3:O33">
    <cfRule type="cellIs" dxfId="570" priority="43" stopIfTrue="1" operator="lessThan">
      <formula>0</formula>
    </cfRule>
  </conditionalFormatting>
  <conditionalFormatting sqref="O3">
    <cfRule type="cellIs" dxfId="569" priority="42" stopIfTrue="1" operator="notEqual">
      <formula>$P$3</formula>
    </cfRule>
  </conditionalFormatting>
  <conditionalFormatting sqref="O4">
    <cfRule type="cellIs" dxfId="568" priority="41" stopIfTrue="1" operator="notEqual">
      <formula>P$4</formula>
    </cfRule>
  </conditionalFormatting>
  <conditionalFormatting sqref="O5">
    <cfRule type="cellIs" dxfId="567" priority="40" stopIfTrue="1" operator="notEqual">
      <formula>$P$5</formula>
    </cfRule>
  </conditionalFormatting>
  <conditionalFormatting sqref="O6">
    <cfRule type="cellIs" dxfId="566" priority="39" stopIfTrue="1" operator="notEqual">
      <formula>$P$6</formula>
    </cfRule>
  </conditionalFormatting>
  <conditionalFormatting sqref="O7">
    <cfRule type="cellIs" dxfId="565" priority="38" stopIfTrue="1" operator="notEqual">
      <formula>$P$7</formula>
    </cfRule>
  </conditionalFormatting>
  <conditionalFormatting sqref="O8">
    <cfRule type="cellIs" dxfId="564" priority="37" stopIfTrue="1" operator="notEqual">
      <formula>$P$8</formula>
    </cfRule>
  </conditionalFormatting>
  <conditionalFormatting sqref="O9">
    <cfRule type="cellIs" dxfId="563" priority="36" stopIfTrue="1" operator="notEqual">
      <formula>$P$9</formula>
    </cfRule>
  </conditionalFormatting>
  <conditionalFormatting sqref="O10">
    <cfRule type="cellIs" dxfId="562" priority="34" stopIfTrue="1" operator="notEqual">
      <formula>$P$10</formula>
    </cfRule>
    <cfRule type="cellIs" dxfId="561" priority="35" stopIfTrue="1" operator="greaterThan">
      <formula>$P$10</formula>
    </cfRule>
  </conditionalFormatting>
  <conditionalFormatting sqref="O11">
    <cfRule type="cellIs" dxfId="560" priority="32" stopIfTrue="1" operator="notEqual">
      <formula>$P$11</formula>
    </cfRule>
    <cfRule type="cellIs" dxfId="559" priority="33" stopIfTrue="1" operator="greaterThan">
      <formula>$P$11</formula>
    </cfRule>
  </conditionalFormatting>
  <conditionalFormatting sqref="O12">
    <cfRule type="cellIs" dxfId="558" priority="31" stopIfTrue="1" operator="notEqual">
      <formula>$P$12</formula>
    </cfRule>
  </conditionalFormatting>
  <conditionalFormatting sqref="O14">
    <cfRule type="cellIs" dxfId="557" priority="30" stopIfTrue="1" operator="notEqual">
      <formula>$P$14</formula>
    </cfRule>
  </conditionalFormatting>
  <conditionalFormatting sqref="O15">
    <cfRule type="cellIs" dxfId="556" priority="29" stopIfTrue="1" operator="notEqual">
      <formula>$P$15</formula>
    </cfRule>
  </conditionalFormatting>
  <conditionalFormatting sqref="O16">
    <cfRule type="cellIs" dxfId="555" priority="28" stopIfTrue="1" operator="notEqual">
      <formula>$P$16</formula>
    </cfRule>
  </conditionalFormatting>
  <conditionalFormatting sqref="O17">
    <cfRule type="cellIs" dxfId="554" priority="27" stopIfTrue="1" operator="notEqual">
      <formula>$P$17</formula>
    </cfRule>
  </conditionalFormatting>
  <conditionalFormatting sqref="O18">
    <cfRule type="cellIs" dxfId="553" priority="26" stopIfTrue="1" operator="notEqual">
      <formula>$P$18</formula>
    </cfRule>
  </conditionalFormatting>
  <conditionalFormatting sqref="O19">
    <cfRule type="cellIs" dxfId="552" priority="24" stopIfTrue="1" operator="notEqual">
      <formula>$P$19</formula>
    </cfRule>
    <cfRule type="cellIs" dxfId="551" priority="25" stopIfTrue="1" operator="greaterThan">
      <formula>$P$19</formula>
    </cfRule>
  </conditionalFormatting>
  <conditionalFormatting sqref="O20">
    <cfRule type="cellIs" dxfId="550" priority="22" stopIfTrue="1" operator="notEqual">
      <formula>$P$20</formula>
    </cfRule>
    <cfRule type="cellIs" dxfId="549" priority="23" stopIfTrue="1" operator="greaterThan">
      <formula>$P$20</formula>
    </cfRule>
  </conditionalFormatting>
  <conditionalFormatting sqref="O21">
    <cfRule type="cellIs" dxfId="548" priority="21" stopIfTrue="1" operator="notEqual">
      <formula>$P$21</formula>
    </cfRule>
  </conditionalFormatting>
  <conditionalFormatting sqref="O22">
    <cfRule type="cellIs" dxfId="547" priority="20" stopIfTrue="1" operator="notEqual">
      <formula>$P$22</formula>
    </cfRule>
  </conditionalFormatting>
  <conditionalFormatting sqref="O23">
    <cfRule type="cellIs" dxfId="546" priority="19" stopIfTrue="1" operator="notEqual">
      <formula>$P$23</formula>
    </cfRule>
  </conditionalFormatting>
  <conditionalFormatting sqref="O24">
    <cfRule type="cellIs" dxfId="545" priority="17" stopIfTrue="1" operator="notEqual">
      <formula>$P$24</formula>
    </cfRule>
    <cfRule type="cellIs" dxfId="544" priority="18" stopIfTrue="1" operator="greaterThan">
      <formula>$P$24</formula>
    </cfRule>
  </conditionalFormatting>
  <conditionalFormatting sqref="O25">
    <cfRule type="cellIs" dxfId="543" priority="15" stopIfTrue="1" operator="notEqual">
      <formula>$P$25</formula>
    </cfRule>
    <cfRule type="cellIs" dxfId="542" priority="16" stopIfTrue="1" operator="greaterThan">
      <formula>$P$25</formula>
    </cfRule>
  </conditionalFormatting>
  <conditionalFormatting sqref="O26">
    <cfRule type="cellIs" dxfId="541" priority="14" stopIfTrue="1" operator="notEqual">
      <formula>$P$26</formula>
    </cfRule>
  </conditionalFormatting>
  <conditionalFormatting sqref="O27">
    <cfRule type="cellIs" dxfId="540" priority="13" stopIfTrue="1" operator="notEqual">
      <formula>$P$27</formula>
    </cfRule>
  </conditionalFormatting>
  <conditionalFormatting sqref="O28">
    <cfRule type="cellIs" dxfId="539" priority="12" stopIfTrue="1" operator="notEqual">
      <formula>$P$28</formula>
    </cfRule>
  </conditionalFormatting>
  <conditionalFormatting sqref="O29">
    <cfRule type="cellIs" dxfId="538" priority="11" stopIfTrue="1" operator="notEqual">
      <formula>$P$29</formula>
    </cfRule>
  </conditionalFormatting>
  <conditionalFormatting sqref="O30">
    <cfRule type="cellIs" dxfId="537" priority="10" stopIfTrue="1" operator="notEqual">
      <formula>$P$30</formula>
    </cfRule>
  </conditionalFormatting>
  <conditionalFormatting sqref="O31">
    <cfRule type="cellIs" dxfId="536" priority="8" stopIfTrue="1" operator="notEqual">
      <formula>$P$31</formula>
    </cfRule>
    <cfRule type="cellIs" dxfId="535" priority="9" stopIfTrue="1" operator="greaterThan">
      <formula>$P$31</formula>
    </cfRule>
  </conditionalFormatting>
  <conditionalFormatting sqref="O32">
    <cfRule type="cellIs" dxfId="534" priority="6" stopIfTrue="1" operator="notEqual">
      <formula>$P$32</formula>
    </cfRule>
    <cfRule type="cellIs" dxfId="533" priority="7" stopIfTrue="1" operator="greaterThan">
      <formula>$P$32</formula>
    </cfRule>
  </conditionalFormatting>
  <conditionalFormatting sqref="O33">
    <cfRule type="cellIs" dxfId="532" priority="5" stopIfTrue="1" operator="notEqual">
      <formula>$P$33</formula>
    </cfRule>
  </conditionalFormatting>
  <conditionalFormatting sqref="O13">
    <cfRule type="cellIs" dxfId="531" priority="4" stopIfTrue="1" operator="notEqual">
      <formula>$P$13</formula>
    </cfRule>
  </conditionalFormatting>
  <conditionalFormatting sqref="AG3:AG34">
    <cfRule type="cellIs" dxfId="530" priority="3" stopIfTrue="1" operator="notEqual">
      <formula>E3</formula>
    </cfRule>
  </conditionalFormatting>
  <conditionalFormatting sqref="AH3:AH34">
    <cfRule type="cellIs" dxfId="529" priority="2" stopIfTrue="1" operator="notBetween">
      <formula>AI3+$AG$40</formula>
      <formula>AI3-$AG$40</formula>
    </cfRule>
  </conditionalFormatting>
  <conditionalFormatting sqref="AL3:AL33">
    <cfRule type="cellIs" dxfId="528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</vt:i4>
      </vt:variant>
    </vt:vector>
  </HeadingPairs>
  <TitlesOfParts>
    <vt:vector size="22" baseType="lpstr">
      <vt:lpstr>13031-01</vt:lpstr>
      <vt:lpstr>FENO RESINAS, S.A. D</vt:lpstr>
      <vt:lpstr>COMERCIALIZADORA DE </vt:lpstr>
      <vt:lpstr>PRESFORZADOS MEXICAN</vt:lpstr>
      <vt:lpstr>MEXCOAT, S.A. DE C.V</vt:lpstr>
      <vt:lpstr>PRUP, S.A. DE C.V.</vt:lpstr>
      <vt:lpstr>TEXTILES Y ACABADOS </vt:lpstr>
      <vt:lpstr>INDUSTRIAL DE ESPUMA</vt:lpstr>
      <vt:lpstr>NOBLE CHEM, S.A. DE </vt:lpstr>
      <vt:lpstr>TIZAYUCA TEXTIL VUVA</vt:lpstr>
      <vt:lpstr>PROTEXA RECUBRIMIENT</vt:lpstr>
      <vt:lpstr>FRITOS TOTIS, S.A. D</vt:lpstr>
      <vt:lpstr>PRODUCCION Y ESPECIA</vt:lpstr>
      <vt:lpstr>GRUPO ROMATEX DE MEX</vt:lpstr>
      <vt:lpstr>VALCHEM INDUSTRIAL, </vt:lpstr>
      <vt:lpstr>TEJIMAQ, S.A. DE C.V</vt:lpstr>
      <vt:lpstr>MOLIENDAS TIZAYUCA, </vt:lpstr>
      <vt:lpstr>TECAMAC INDUSTRIAL, </vt:lpstr>
      <vt:lpstr>ZINC Y SUS DERIVADOS</vt:lpstr>
      <vt:lpstr>IMPERQUIMIA SA DE CV</vt:lpstr>
      <vt:lpstr>Balance Volumetrico</vt:lpstr>
      <vt:lpstr>'Balance Volumetrico'!Print_Area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Muñoz</dc:creator>
  <cp:lastModifiedBy>Carlos Fernandez</cp:lastModifiedBy>
  <cp:lastPrinted>2009-10-21T18:54:47Z</cp:lastPrinted>
  <dcterms:created xsi:type="dcterms:W3CDTF">2006-01-17T19:06:07Z</dcterms:created>
  <dcterms:modified xsi:type="dcterms:W3CDTF">2013-09-04T18:05:21Z</dcterms:modified>
</cp:coreProperties>
</file>